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13 Vergabeunterlagen\01 Bearbeitung\"/>
    </mc:Choice>
  </mc:AlternateContent>
  <bookViews>
    <workbookView xWindow="-15" yWindow="-15" windowWidth="12600" windowHeight="11340" activeTab="1"/>
  </bookViews>
  <sheets>
    <sheet name="Änderungsdoku" sheetId="2" r:id="rId1"/>
    <sheet name="Anl. 4.1 Sprachenangebot" sheetId="1" r:id="rId2"/>
    <sheet name="Anl. 4.2 Anbindung" sheetId="4" r:id="rId3"/>
    <sheet name="Anl. 4.3 Zusammenfassung" sheetId="5" r:id="rId4"/>
    <sheet name="Kataloge" sheetId="3" state="hidden" r:id="rId5"/>
  </sheets>
  <definedNames>
    <definedName name="Bereich_0">Kataloge!$D$18</definedName>
    <definedName name="Bereich_A">Kataloge!$D$19:$D$22</definedName>
    <definedName name="Bereich_B">Kataloge!$D$20:$D$22</definedName>
    <definedName name="Bereich_C">Kataloge!$D$21:$D$22</definedName>
    <definedName name="Bereich_D">Kataloge!$D$22</definedName>
    <definedName name="_xlnm.Print_Area" localSheetId="0">Änderungsdoku!$A$1:$C$17</definedName>
    <definedName name="_xlnm.Print_Area" localSheetId="1">'Anl. 4.1 Sprachenangebot'!$A$1:$H$74</definedName>
    <definedName name="_xlnm.Print_Area" localSheetId="2">'Anl. 4.2 Anbindung'!$A$1:$F$49</definedName>
    <definedName name="_xlnm.Print_Area" localSheetId="3">'Anl. 4.3 Zusammenfassung'!$A$1:$G$45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F35" i="5" l="1"/>
  <c r="E30" i="5"/>
  <c r="E29" i="5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J36" i="1"/>
  <c r="J37" i="1"/>
  <c r="F37" i="1" s="1"/>
  <c r="J38" i="1"/>
  <c r="J39" i="1"/>
  <c r="J40" i="1"/>
  <c r="J41" i="1"/>
  <c r="F41" i="1" s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F36" i="1"/>
  <c r="F38" i="1"/>
  <c r="F39" i="1"/>
  <c r="F40" i="1"/>
  <c r="F42" i="1"/>
  <c r="I34" i="1" l="1"/>
  <c r="J34" i="1" s="1"/>
  <c r="F34" i="1" s="1"/>
  <c r="I35" i="1"/>
  <c r="J35" i="1" s="1"/>
  <c r="F35" i="1" s="1"/>
  <c r="I36" i="1"/>
  <c r="I37" i="1"/>
  <c r="I38" i="1"/>
  <c r="I39" i="1"/>
  <c r="I40" i="1"/>
  <c r="I41" i="1"/>
  <c r="I42" i="1"/>
  <c r="I43" i="1"/>
  <c r="F43" i="1" s="1"/>
  <c r="I44" i="1"/>
  <c r="F44" i="1" s="1"/>
  <c r="I45" i="1"/>
  <c r="F45" i="1" s="1"/>
  <c r="I46" i="1"/>
  <c r="F46" i="1" s="1"/>
  <c r="I47" i="1"/>
  <c r="F47" i="1" s="1"/>
  <c r="I48" i="1"/>
  <c r="F48" i="1" s="1"/>
  <c r="I49" i="1"/>
  <c r="F49" i="1" s="1"/>
  <c r="I50" i="1"/>
  <c r="F50" i="1" s="1"/>
  <c r="I51" i="1"/>
  <c r="F51" i="1" s="1"/>
  <c r="I52" i="1"/>
  <c r="F52" i="1" s="1"/>
  <c r="I53" i="1"/>
  <c r="F53" i="1" s="1"/>
  <c r="I54" i="1"/>
  <c r="F54" i="1" s="1"/>
  <c r="I55" i="1"/>
  <c r="F55" i="1" s="1"/>
  <c r="I56" i="1"/>
  <c r="F56" i="1" s="1"/>
  <c r="I57" i="1"/>
  <c r="F57" i="1" s="1"/>
  <c r="I58" i="1"/>
  <c r="F58" i="1" s="1"/>
  <c r="I59" i="1"/>
  <c r="F59" i="1" s="1"/>
  <c r="I60" i="1"/>
  <c r="F60" i="1" s="1"/>
  <c r="I61" i="1"/>
  <c r="F61" i="1" s="1"/>
  <c r="I62" i="1"/>
  <c r="F62" i="1" s="1"/>
  <c r="I63" i="1"/>
  <c r="F63" i="1" s="1"/>
  <c r="I64" i="1"/>
  <c r="F64" i="1" s="1"/>
  <c r="I65" i="1"/>
  <c r="F65" i="1" s="1"/>
  <c r="I66" i="1"/>
  <c r="F66" i="1" s="1"/>
  <c r="I67" i="1"/>
  <c r="F67" i="1" s="1"/>
  <c r="I68" i="1"/>
  <c r="F68" i="1" s="1"/>
  <c r="I69" i="1"/>
  <c r="F69" i="1" s="1"/>
  <c r="I70" i="1"/>
  <c r="F70" i="1" s="1"/>
  <c r="I71" i="1"/>
  <c r="F71" i="1" s="1"/>
  <c r="I72" i="1"/>
  <c r="F72" i="1" s="1"/>
  <c r="I73" i="1"/>
  <c r="F73" i="1" s="1"/>
  <c r="I33" i="1"/>
  <c r="J33" i="1" s="1"/>
  <c r="F33" i="1" l="1"/>
  <c r="K33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E22" i="5"/>
  <c r="E21" i="5"/>
  <c r="E17" i="5"/>
  <c r="E16" i="5"/>
  <c r="F16" i="1"/>
  <c r="C43" i="5" l="1"/>
  <c r="A5" i="4" l="1"/>
  <c r="A5" i="1" l="1"/>
  <c r="A4" i="1"/>
  <c r="A4" i="4"/>
  <c r="A22" i="5"/>
  <c r="A21" i="5"/>
  <c r="A17" i="5"/>
  <c r="A16" i="5"/>
  <c r="A19" i="3"/>
  <c r="A22" i="3"/>
  <c r="A21" i="3"/>
  <c r="A12" i="3"/>
  <c r="A7" i="3"/>
  <c r="A3" i="3"/>
  <c r="I7" i="3"/>
  <c r="I3" i="3"/>
  <c r="I4" i="3"/>
  <c r="I5" i="3"/>
  <c r="I6" i="3"/>
  <c r="I8" i="3"/>
  <c r="I2" i="3"/>
  <c r="E37" i="4" s="1"/>
  <c r="F21" i="5" s="1"/>
  <c r="A20" i="3"/>
  <c r="A18" i="3"/>
  <c r="A4" i="3"/>
  <c r="A5" i="3"/>
  <c r="A6" i="3"/>
  <c r="A8" i="3"/>
  <c r="A9" i="3"/>
  <c r="A10" i="3"/>
  <c r="A11" i="3"/>
  <c r="A13" i="3"/>
  <c r="A14" i="3"/>
  <c r="A15" i="3"/>
  <c r="A16" i="3"/>
  <c r="A17" i="3"/>
  <c r="A2" i="3"/>
  <c r="E48" i="4" l="1"/>
  <c r="F22" i="5" s="1"/>
  <c r="D34" i="1"/>
  <c r="D73" i="1"/>
  <c r="D69" i="1"/>
  <c r="D65" i="1"/>
  <c r="D61" i="1"/>
  <c r="D57" i="1"/>
  <c r="D53" i="1"/>
  <c r="D49" i="1"/>
  <c r="D45" i="1"/>
  <c r="D41" i="1"/>
  <c r="D37" i="1"/>
  <c r="D72" i="1"/>
  <c r="D68" i="1"/>
  <c r="D64" i="1"/>
  <c r="D60" i="1"/>
  <c r="D56" i="1"/>
  <c r="D52" i="1"/>
  <c r="D48" i="1"/>
  <c r="D44" i="1"/>
  <c r="D40" i="1"/>
  <c r="D36" i="1"/>
  <c r="D71" i="1"/>
  <c r="D67" i="1"/>
  <c r="D63" i="1"/>
  <c r="D59" i="1"/>
  <c r="D55" i="1"/>
  <c r="D51" i="1"/>
  <c r="D47" i="1"/>
  <c r="D43" i="1"/>
  <c r="D39" i="1"/>
  <c r="D35" i="1"/>
  <c r="D33" i="1"/>
  <c r="D70" i="1"/>
  <c r="D66" i="1"/>
  <c r="D62" i="1"/>
  <c r="D58" i="1"/>
  <c r="D54" i="1"/>
  <c r="D50" i="1"/>
  <c r="D46" i="1"/>
  <c r="D42" i="1"/>
  <c r="D38" i="1"/>
  <c r="G62" i="1" l="1"/>
  <c r="G35" i="1"/>
  <c r="G51" i="1"/>
  <c r="G67" i="1"/>
  <c r="G44" i="1"/>
  <c r="G60" i="1"/>
  <c r="G37" i="1"/>
  <c r="G53" i="1"/>
  <c r="G69" i="1"/>
  <c r="G50" i="1"/>
  <c r="G66" i="1"/>
  <c r="G39" i="1"/>
  <c r="G55" i="1"/>
  <c r="G71" i="1"/>
  <c r="G48" i="1"/>
  <c r="G64" i="1"/>
  <c r="G41" i="1"/>
  <c r="G57" i="1"/>
  <c r="G73" i="1"/>
  <c r="G46" i="1"/>
  <c r="G38" i="1"/>
  <c r="G54" i="1"/>
  <c r="G70" i="1"/>
  <c r="G43" i="1"/>
  <c r="G59" i="1"/>
  <c r="G36" i="1"/>
  <c r="G52" i="1"/>
  <c r="G68" i="1"/>
  <c r="G45" i="1"/>
  <c r="G61" i="1"/>
  <c r="G34" i="1"/>
  <c r="G42" i="1"/>
  <c r="G58" i="1"/>
  <c r="G47" i="1"/>
  <c r="G63" i="1"/>
  <c r="G40" i="1"/>
  <c r="G56" i="1"/>
  <c r="G72" i="1"/>
  <c r="G49" i="1"/>
  <c r="G65" i="1"/>
  <c r="G33" i="1"/>
  <c r="G16" i="1"/>
  <c r="A31" i="5" l="1"/>
  <c r="F31" i="5"/>
  <c r="A23" i="5"/>
  <c r="A18" i="5"/>
  <c r="B9" i="5"/>
  <c r="A5" i="5"/>
  <c r="A4" i="5"/>
  <c r="A2" i="5"/>
  <c r="C8" i="4" l="1"/>
  <c r="A3" i="4"/>
  <c r="A2" i="4"/>
  <c r="G22" i="1" l="1"/>
  <c r="G21" i="1"/>
  <c r="G20" i="1"/>
  <c r="G18" i="1"/>
  <c r="G19" i="1"/>
  <c r="G17" i="1"/>
  <c r="G25" i="1"/>
  <c r="G23" i="1"/>
  <c r="G27" i="1"/>
  <c r="G24" i="1"/>
  <c r="G26" i="1"/>
  <c r="G28" i="1"/>
  <c r="G29" i="1"/>
  <c r="F30" i="1"/>
  <c r="A2" i="1"/>
  <c r="A3" i="1"/>
  <c r="D30" i="1" l="1"/>
  <c r="D74" i="1"/>
  <c r="G30" i="1"/>
  <c r="F16" i="5" s="1"/>
  <c r="F74" i="1" l="1"/>
  <c r="F23" i="5"/>
  <c r="G74" i="1"/>
  <c r="F17" i="5" s="1"/>
  <c r="F18" i="5" l="1"/>
  <c r="F25" i="5" l="1"/>
  <c r="F36" i="5" s="1"/>
</calcChain>
</file>

<file path=xl/sharedStrings.xml><?xml version="1.0" encoding="utf-8"?>
<sst xmlns="http://schemas.openxmlformats.org/spreadsheetml/2006/main" count="367" uniqueCount="152">
  <si>
    <t>Datum</t>
  </si>
  <si>
    <t>Änderungsdokumentation</t>
  </si>
  <si>
    <t>Version</t>
  </si>
  <si>
    <t>Beschreibung der Änderung</t>
  </si>
  <si>
    <t>V 1.0</t>
  </si>
  <si>
    <t>Ersterstellung</t>
  </si>
  <si>
    <t>Anbieter:</t>
  </si>
  <si>
    <t>Sprache</t>
  </si>
  <si>
    <t>Albanisch</t>
  </si>
  <si>
    <t>Arabisch</t>
  </si>
  <si>
    <t>Bulgarisch</t>
  </si>
  <si>
    <t>Dari</t>
  </si>
  <si>
    <t>Englisch</t>
  </si>
  <si>
    <t>Farsi</t>
  </si>
  <si>
    <t>Italienisch</t>
  </si>
  <si>
    <t>Kurdisch-Kurmanci</t>
  </si>
  <si>
    <t>Mazedonisch</t>
  </si>
  <si>
    <t>Paschtu</t>
  </si>
  <si>
    <t>Polnisch</t>
  </si>
  <si>
    <t>Rumänisch</t>
  </si>
  <si>
    <t>Russisch</t>
  </si>
  <si>
    <t>Serbisch</t>
  </si>
  <si>
    <t>Slowakisch</t>
  </si>
  <si>
    <t>Tschechisch</t>
  </si>
  <si>
    <t>Türkisch</t>
  </si>
  <si>
    <t>Ungarisch</t>
  </si>
  <si>
    <t>Urdu</t>
  </si>
  <si>
    <t>Wartezeit</t>
  </si>
  <si>
    <t>nicht verfügbar</t>
  </si>
  <si>
    <t>Punkte</t>
  </si>
  <si>
    <t>Gesamt-
punkte</t>
  </si>
  <si>
    <t>Summe</t>
  </si>
  <si>
    <t>Amharisch</t>
  </si>
  <si>
    <t>Armenisch</t>
  </si>
  <si>
    <t>Berberisch</t>
  </si>
  <si>
    <t>Chinesisch</t>
  </si>
  <si>
    <t>Fula</t>
  </si>
  <si>
    <t>Hindi</t>
  </si>
  <si>
    <t>Kurdisch-Sorani</t>
  </si>
  <si>
    <t>Somali</t>
  </si>
  <si>
    <t>Suaheli</t>
  </si>
  <si>
    <t>Tigre</t>
  </si>
  <si>
    <t>Tigrinya</t>
  </si>
  <si>
    <t>Ukrainisch</t>
  </si>
  <si>
    <t>Vietnamesisch</t>
  </si>
  <si>
    <t>Zusatzsprachen</t>
  </si>
  <si>
    <t>ID</t>
  </si>
  <si>
    <t>Erstaufnahmeeinrichtung des Landes</t>
  </si>
  <si>
    <t>Gemeinschaftsunterkünfte in den Kommunen</t>
  </si>
  <si>
    <t>Justizvollzugsanstalten</t>
  </si>
  <si>
    <t>Krankenhäuser</t>
  </si>
  <si>
    <t>Migrationsberatungsstellen für erwachsene Zuwanderer und Jugendmigrationsdienste</t>
  </si>
  <si>
    <t>Niedergelassene Ärzte und Hebammen</t>
  </si>
  <si>
    <t>Beauftragte des Freistaates Thüringen für Integration, Migration und Flüchtlinge</t>
  </si>
  <si>
    <t>Mitglieder der Härtefallkommission des Landes</t>
  </si>
  <si>
    <t>Stelle des Bildungsministeriums für die Anerkennung ausländischer Bildungsabschlüsse</t>
  </si>
  <si>
    <t>Stationäre Einrichtungen der Kinder- und Jugendhilfe für unbegleitete minderjährige Flüchtlinge</t>
  </si>
  <si>
    <t>Frauenhäuser</t>
  </si>
  <si>
    <t>Schwangerschaftskonfliktberatungsstellen</t>
  </si>
  <si>
    <t>Träger von landesgeförderten Integrationsprojekten</t>
  </si>
  <si>
    <t>Interventionsstellen gegen häusliche Gewalt</t>
  </si>
  <si>
    <t>Antidiskriminierungsstelle des Landes</t>
  </si>
  <si>
    <t>Bürgerbeauftragter des Freistaates Thüringen</t>
  </si>
  <si>
    <t>Standesämter</t>
  </si>
  <si>
    <t>Verbraucherberatungsstellen</t>
  </si>
  <si>
    <t>Leistungspunkte</t>
  </si>
  <si>
    <t>Sprachenangebot und Verfügbarkeiten</t>
  </si>
  <si>
    <t>Anbindung der Einrichtungen</t>
  </si>
  <si>
    <t>Angebotspreis</t>
  </si>
  <si>
    <t>Ergebnis</t>
  </si>
  <si>
    <t>Leistungspunkte durch Angebotspreis</t>
  </si>
  <si>
    <t>Betrag in €</t>
  </si>
  <si>
    <t>Anzahl</t>
  </si>
  <si>
    <t>Pflichtsprachen</t>
  </si>
  <si>
    <t>Aserbaidschanisch</t>
  </si>
  <si>
    <t>Bengalisch</t>
  </si>
  <si>
    <t>Bosnisch</t>
  </si>
  <si>
    <t>Französisch</t>
  </si>
  <si>
    <t>Georgisch</t>
  </si>
  <si>
    <t>Griechisch</t>
  </si>
  <si>
    <t>Hausa</t>
  </si>
  <si>
    <t>Igbo</t>
  </si>
  <si>
    <t>Koreanisch</t>
  </si>
  <si>
    <t>Kroatisch</t>
  </si>
  <si>
    <t>Lettisch</t>
  </si>
  <si>
    <t>Litauisch</t>
  </si>
  <si>
    <t>Mongolisch</t>
  </si>
  <si>
    <t>Nepalesisch</t>
  </si>
  <si>
    <t>Oromo</t>
  </si>
  <si>
    <t>Portugiesisch</t>
  </si>
  <si>
    <t>Punjabi</t>
  </si>
  <si>
    <t>Slowenisch</t>
  </si>
  <si>
    <t>Sorani</t>
  </si>
  <si>
    <t>Spanisch</t>
  </si>
  <si>
    <t>Tamilisch</t>
  </si>
  <si>
    <t>Thailändisch</t>
  </si>
  <si>
    <t>Zarma</t>
  </si>
  <si>
    <t>Wartezeit
innerhalb des
Tagesdienstes</t>
  </si>
  <si>
    <t>Wartezeit
außerhalb des
Tagesdienstes</t>
  </si>
  <si>
    <t>Tagesdienst</t>
  </si>
  <si>
    <t>≤ 4 min</t>
  </si>
  <si>
    <t>&gt; 4 min ≤ 20 min</t>
  </si>
  <si>
    <t>&gt; 20 min ≤ 30 min</t>
  </si>
  <si>
    <t>≤ 30 min</t>
  </si>
  <si>
    <t>&gt; 30 min ≤ 60 min</t>
  </si>
  <si>
    <t>&gt; 60 min</t>
  </si>
  <si>
    <t>&gt; 4 min ≤ 30 min</t>
  </si>
  <si>
    <t>&gt; 1 h ≤ 48 h</t>
  </si>
  <si>
    <t>&gt; 48 h</t>
  </si>
  <si>
    <t>innerhalb</t>
  </si>
  <si>
    <t>außerhalb</t>
  </si>
  <si>
    <t>Pflicht</t>
  </si>
  <si>
    <t>1 Monat</t>
  </si>
  <si>
    <t>2 Monate</t>
  </si>
  <si>
    <t>3 Monate</t>
  </si>
  <si>
    <t>Anbindung</t>
  </si>
  <si>
    <t>nicht möglich</t>
  </si>
  <si>
    <t>Dauer</t>
  </si>
  <si>
    <t>Optional</t>
  </si>
  <si>
    <t>Ø</t>
  </si>
  <si>
    <t>Anbindung innerhalb</t>
  </si>
  <si>
    <t>Kindertagesstätten</t>
  </si>
  <si>
    <t>Schulen</t>
  </si>
  <si>
    <t>Schulämter</t>
  </si>
  <si>
    <t>Verbraucherinsolvenzberatungsstellen</t>
  </si>
  <si>
    <t>Bitte auswählen!</t>
  </si>
  <si>
    <t>für die Bereitstellung der Dienstleistung im Jahr 2018</t>
  </si>
  <si>
    <t>für die Bereitstellung der Dienstleistung im Jahr 2019</t>
  </si>
  <si>
    <t>Vergabe Video- und Audiodolmetscherleistungen</t>
  </si>
  <si>
    <t>Anlage 4: Formblatt »Angaben zu den Zuschlagskriterien«</t>
  </si>
  <si>
    <t>Anlage 4.3: Formblatt »Zusammenfassung der Leistungspunkte und Angebotspreis«</t>
  </si>
  <si>
    <t>Ort, Datum</t>
  </si>
  <si>
    <t>Bitte den Namen zusätzlich in Druckbuchstaben angeben!</t>
  </si>
  <si>
    <t xml:space="preserve"> </t>
  </si>
  <si>
    <t>Landratsämter und Stadtverwaltungen der kreisfreien Städte mit zugehörigen Ämtern (Ausländerbehörde, Sozialbehörde,</t>
  </si>
  <si>
    <t>Gesundheitsamt, Jugendamt, Jobcenter als besondere Einrichtungen der zugelassenen Träger, Sozialberatungsstellen etc.)</t>
  </si>
  <si>
    <t xml:space="preserve">Der Bieter stellt die Leistung folgenden Einrichtungen in Thüringen - nach deren Benennung durch den Auftraggeber - </t>
  </si>
  <si>
    <t>innerhalb des anzugebenden Zeitraums zur Verfügung:</t>
  </si>
  <si>
    <t xml:space="preserve">Untere Gewerbebehörden der kreisangehörigen Städte Altenburg, Gotha, Mühlhausen, Nordhausen und Ilmenau im </t>
  </si>
  <si>
    <t>Zusammenhang mit der Umsetzung des Prostituiertenschutzgesetzes</t>
  </si>
  <si>
    <t xml:space="preserve">Option: Der Bieter stellt die Leistung ebenfalls folgenden, vom Auftraggeber im Einzelfall nachzumeldenden Einrichtungen in </t>
  </si>
  <si>
    <t>Thüringen innerhalb von drei Monaten zur Verfügung, wenn diese einen besonderen Bedarf geltend machen:</t>
  </si>
  <si>
    <t>Bereich_A</t>
  </si>
  <si>
    <t>Bereich_B</t>
  </si>
  <si>
    <t>Bereich_C</t>
  </si>
  <si>
    <t>Bereich_D</t>
  </si>
  <si>
    <t>Bereich_0</t>
  </si>
  <si>
    <t>Summe Leistungspunkte</t>
  </si>
  <si>
    <t>LPV multipliziert mit 100.000</t>
  </si>
  <si>
    <t>Angebotspunkte</t>
  </si>
  <si>
    <t>Leistungs-Preis-Verhältnis (LPV)</t>
  </si>
  <si>
    <t>rechtsverbindliche Unterschrift des Anbieters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</si>
</sst>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€-1]_-;\-* #,##0.00\ [$€-1]_-;_-* &quot;-&quot;??\ [$€-1]_-"/>
    <numFmt numFmtId="165" formatCode="dd/mm/yy;@"/>
    <numFmt numFmtId="166" formatCode="0;;"/>
    <numFmt numFmtId="167" formatCode="General;;"/>
    <numFmt numFmtId="168" formatCode="#,##0.00;;"/>
    <numFmt numFmtId="169" formatCode="#,##0.0000000;\-#,##0.0000000;"/>
    <numFmt numFmtId="170" formatCode="#,##0.00;\-#,##0.00;"/>
    <numFmt numFmtId="171" formatCode="00000"/>
  </numFmts>
  <fonts count="18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9"/>
      <color theme="1"/>
      <name val="Arial"/>
      <family val="2"/>
    </font>
    <font>
      <i/>
      <sz val="9"/>
      <color rgb="FF0070C0"/>
      <name val="Arial"/>
      <family val="2"/>
    </font>
    <font>
      <sz val="8"/>
      <name val="Arial"/>
      <family val="2"/>
    </font>
    <font>
      <sz val="9"/>
      <name val="Wingdings"/>
      <charset val="2"/>
    </font>
    <font>
      <i/>
      <sz val="9"/>
      <name val="Arial"/>
      <family val="2"/>
    </font>
    <font>
      <b/>
      <sz val="9"/>
      <color rgb="FFFF0000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25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2" fillId="0" borderId="0" xfId="20" applyFont="1" applyBorder="1" applyAlignment="1" applyProtection="1">
      <alignment horizontal="left" vertical="center" indent="1"/>
      <protection hidden="1"/>
    </xf>
    <xf numFmtId="0" fontId="2" fillId="0" borderId="0" xfId="22" applyNumberFormat="1" applyAlignment="1" applyProtection="1">
      <alignment vertical="center"/>
      <protection hidden="1"/>
    </xf>
    <xf numFmtId="0" fontId="2" fillId="0" borderId="0" xfId="22" applyNumberFormat="1" applyAlignment="1" applyProtection="1">
      <alignment horizontal="center" vertical="center"/>
      <protection hidden="1"/>
    </xf>
    <xf numFmtId="0" fontId="2" fillId="0" borderId="0" xfId="22" applyNumberFormat="1" applyBorder="1" applyAlignment="1" applyProtection="1">
      <alignment vertical="center"/>
      <protection hidden="1"/>
    </xf>
    <xf numFmtId="0" fontId="8" fillId="11" borderId="1" xfId="22" applyNumberFormat="1" applyFont="1" applyFill="1" applyBorder="1" applyAlignment="1" applyProtection="1">
      <alignment horizontal="center" vertical="center"/>
      <protection hidden="1"/>
    </xf>
    <xf numFmtId="0" fontId="8" fillId="11" borderId="1" xfId="22" applyNumberFormat="1" applyFont="1" applyFill="1" applyBorder="1" applyAlignment="1" applyProtection="1">
      <alignment horizontal="left" vertical="center" indent="1"/>
      <protection hidden="1"/>
    </xf>
    <xf numFmtId="0" fontId="2" fillId="0" borderId="0" xfId="22" quotePrefix="1" applyNumberFormat="1" applyFont="1" applyBorder="1" applyAlignment="1" applyProtection="1">
      <alignment vertical="center"/>
      <protection hidden="1"/>
    </xf>
    <xf numFmtId="165" fontId="2" fillId="0" borderId="1" xfId="22" applyNumberFormat="1" applyBorder="1" applyAlignment="1" applyProtection="1">
      <alignment horizontal="left" vertical="center" indent="1"/>
      <protection hidden="1"/>
    </xf>
    <xf numFmtId="165" fontId="2" fillId="0" borderId="1" xfId="22" applyNumberFormat="1" applyFont="1" applyBorder="1" applyAlignment="1" applyProtection="1">
      <alignment horizontal="center" vertical="center"/>
      <protection hidden="1"/>
    </xf>
    <xf numFmtId="0" fontId="2" fillId="0" borderId="1" xfId="22" applyNumberFormat="1" applyFont="1" applyBorder="1" applyAlignment="1" applyProtection="1">
      <alignment horizontal="left" vertical="center" wrapText="1" indent="1"/>
      <protection hidden="1"/>
    </xf>
    <xf numFmtId="165" fontId="2" fillId="0" borderId="1" xfId="22" applyNumberFormat="1" applyFont="1" applyBorder="1" applyAlignment="1" applyProtection="1">
      <alignment horizontal="left" vertical="center" indent="1"/>
      <protection hidden="1"/>
    </xf>
    <xf numFmtId="0" fontId="7" fillId="0" borderId="0" xfId="22" applyNumberFormat="1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protection hidden="1"/>
    </xf>
    <xf numFmtId="0" fontId="2" fillId="0" borderId="5" xfId="20" applyFont="1" applyBorder="1" applyAlignment="1" applyProtection="1">
      <alignment vertical="center"/>
      <protection hidden="1"/>
    </xf>
    <xf numFmtId="0" fontId="2" fillId="12" borderId="5" xfId="20" applyFont="1" applyFill="1" applyBorder="1" applyAlignment="1" applyProtection="1">
      <alignment vertical="center"/>
      <protection hidden="1"/>
    </xf>
    <xf numFmtId="0" fontId="2" fillId="12" borderId="4" xfId="20" applyFont="1" applyFill="1" applyBorder="1" applyAlignment="1" applyProtection="1">
      <alignment vertical="center"/>
      <protection hidden="1"/>
    </xf>
    <xf numFmtId="0" fontId="2" fillId="0" borderId="4" xfId="20" applyFont="1" applyBorder="1" applyAlignment="1" applyProtection="1">
      <alignment horizontal="left" vertical="center" indent="1"/>
      <protection hidden="1"/>
    </xf>
    <xf numFmtId="1" fontId="2" fillId="0" borderId="4" xfId="20" applyNumberFormat="1" applyFont="1" applyBorder="1" applyAlignment="1" applyProtection="1">
      <alignment horizontal="right" vertical="center" indent="1"/>
      <protection hidden="1"/>
    </xf>
    <xf numFmtId="0" fontId="2" fillId="0" borderId="7" xfId="20" applyFont="1" applyBorder="1" applyAlignment="1" applyProtection="1">
      <alignment horizontal="left" vertical="center" indent="1"/>
      <protection hidden="1"/>
    </xf>
    <xf numFmtId="0" fontId="8" fillId="12" borderId="4" xfId="20" applyFont="1" applyFill="1" applyBorder="1" applyAlignment="1" applyProtection="1">
      <alignment horizontal="left" vertical="center" indent="1"/>
      <protection hidden="1"/>
    </xf>
    <xf numFmtId="0" fontId="8" fillId="12" borderId="5" xfId="20" applyFont="1" applyFill="1" applyBorder="1" applyAlignment="1" applyProtection="1">
      <alignment vertical="center"/>
      <protection hidden="1"/>
    </xf>
    <xf numFmtId="0" fontId="2" fillId="10" borderId="4" xfId="20" applyFont="1" applyFill="1" applyBorder="1" applyAlignment="1" applyProtection="1">
      <alignment horizontal="left" vertical="center" indent="1"/>
      <protection locked="0"/>
    </xf>
    <xf numFmtId="0" fontId="2" fillId="0" borderId="4" xfId="20" applyFont="1" applyFill="1" applyBorder="1" applyAlignment="1" applyProtection="1">
      <alignment horizontal="left" vertical="center" indent="1"/>
      <protection hidden="1"/>
    </xf>
    <xf numFmtId="0" fontId="2" fillId="0" borderId="5" xfId="20" applyFont="1" applyFill="1" applyBorder="1" applyAlignment="1" applyProtection="1">
      <alignment vertical="center"/>
      <protection hidden="1"/>
    </xf>
    <xf numFmtId="166" fontId="8" fillId="12" borderId="5" xfId="20" applyNumberFormat="1" applyFont="1" applyFill="1" applyBorder="1" applyAlignment="1" applyProtection="1">
      <alignment horizontal="right" vertical="center" indent="1"/>
      <protection hidden="1"/>
    </xf>
    <xf numFmtId="0" fontId="8" fillId="0" borderId="4" xfId="20" applyFont="1" applyFill="1" applyBorder="1" applyAlignment="1" applyProtection="1">
      <alignment horizontal="left" vertical="center" indent="1"/>
      <protection hidden="1"/>
    </xf>
    <xf numFmtId="0" fontId="8" fillId="0" borderId="5" xfId="20" applyFont="1" applyFill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18" xfId="20" applyFont="1" applyBorder="1" applyAlignment="1" applyProtection="1">
      <alignment horizontal="left" vertical="center" indent="1"/>
      <protection hidden="1"/>
    </xf>
    <xf numFmtId="0" fontId="2" fillId="0" borderId="19" xfId="20" applyFont="1" applyBorder="1" applyAlignment="1" applyProtection="1">
      <alignment vertical="center"/>
      <protection hidden="1"/>
    </xf>
    <xf numFmtId="0" fontId="4" fillId="0" borderId="20" xfId="21" applyFont="1" applyBorder="1" applyAlignment="1" applyProtection="1">
      <alignment horizontal="left" vertical="center"/>
      <protection hidden="1"/>
    </xf>
    <xf numFmtId="0" fontId="4" fillId="0" borderId="2" xfId="21" applyFont="1" applyBorder="1" applyAlignment="1" applyProtection="1">
      <alignment horizontal="left" vertical="center"/>
      <protection hidden="1"/>
    </xf>
    <xf numFmtId="0" fontId="2" fillId="0" borderId="2" xfId="20" applyFont="1" applyBorder="1" applyAlignment="1" applyProtection="1">
      <alignment vertical="center"/>
      <protection hidden="1"/>
    </xf>
    <xf numFmtId="0" fontId="2" fillId="0" borderId="21" xfId="2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protection hidden="1"/>
    </xf>
    <xf numFmtId="0" fontId="7" fillId="0" borderId="18" xfId="0" applyFont="1" applyBorder="1" applyAlignment="1" applyProtection="1">
      <alignment horizontal="left" vertical="center" indent="1"/>
      <protection hidden="1"/>
    </xf>
    <xf numFmtId="0" fontId="7" fillId="0" borderId="19" xfId="0" applyFont="1" applyBorder="1" applyAlignment="1" applyProtection="1">
      <protection hidden="1"/>
    </xf>
    <xf numFmtId="0" fontId="3" fillId="0" borderId="18" xfId="0" applyFont="1" applyBorder="1" applyAlignment="1" applyProtection="1">
      <alignment horizontal="left" vertical="top" indent="1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protection hidden="1"/>
    </xf>
    <xf numFmtId="0" fontId="7" fillId="0" borderId="21" xfId="0" applyFont="1" applyBorder="1" applyAlignment="1" applyProtection="1"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7" fillId="0" borderId="0" xfId="22" applyNumberFormat="1" applyFont="1" applyBorder="1" applyAlignment="1" applyProtection="1">
      <alignment vertical="top"/>
      <protection hidden="1"/>
    </xf>
    <xf numFmtId="0" fontId="8" fillId="15" borderId="5" xfId="20" applyFont="1" applyFill="1" applyBorder="1" applyAlignment="1" applyProtection="1">
      <alignment horizontal="left" vertical="center" indent="1"/>
      <protection hidden="1"/>
    </xf>
    <xf numFmtId="0" fontId="8" fillId="15" borderId="5" xfId="20" applyFont="1" applyFill="1" applyBorder="1" applyAlignment="1" applyProtection="1">
      <alignment vertical="center"/>
      <protection hidden="1"/>
    </xf>
    <xf numFmtId="0" fontId="2" fillId="15" borderId="5" xfId="20" applyFont="1" applyFill="1" applyBorder="1" applyAlignment="1" applyProtection="1">
      <alignment vertical="center"/>
      <protection hidden="1"/>
    </xf>
    <xf numFmtId="166" fontId="8" fillId="15" borderId="5" xfId="20" applyNumberFormat="1" applyFont="1" applyFill="1" applyBorder="1" applyAlignment="1" applyProtection="1">
      <alignment horizontal="right" vertical="center" indent="1"/>
      <protection hidden="1"/>
    </xf>
    <xf numFmtId="166" fontId="8" fillId="15" borderId="6" xfId="20" applyNumberFormat="1" applyFont="1" applyFill="1" applyBorder="1" applyAlignment="1" applyProtection="1">
      <alignment horizontal="right" vertical="center" indent="1"/>
      <protection hidden="1"/>
    </xf>
    <xf numFmtId="0" fontId="8" fillId="15" borderId="4" xfId="20" applyFont="1" applyFill="1" applyBorder="1" applyAlignment="1" applyProtection="1">
      <alignment horizontal="left" vertical="center" indent="1"/>
      <protection hidden="1"/>
    </xf>
    <xf numFmtId="0" fontId="2" fillId="15" borderId="5" xfId="20" applyFont="1" applyFill="1" applyBorder="1" applyAlignment="1" applyProtection="1">
      <alignment horizontal="center" vertical="center" wrapText="1"/>
      <protection hidden="1"/>
    </xf>
    <xf numFmtId="0" fontId="2" fillId="15" borderId="5" xfId="20" applyFont="1" applyFill="1" applyBorder="1" applyAlignment="1" applyProtection="1">
      <alignment horizontal="center" vertical="center"/>
      <protection hidden="1"/>
    </xf>
    <xf numFmtId="0" fontId="2" fillId="15" borderId="6" xfId="20" applyFont="1" applyFill="1" applyBorder="1" applyAlignment="1" applyProtection="1">
      <alignment horizontal="center" vertical="center" wrapText="1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13" xfId="20" applyFont="1" applyBorder="1" applyAlignment="1" applyProtection="1">
      <alignment vertical="center"/>
      <protection hidden="1"/>
    </xf>
    <xf numFmtId="0" fontId="2" fillId="0" borderId="8" xfId="20" applyFont="1" applyBorder="1" applyAlignment="1" applyProtection="1">
      <alignment horizontal="left" vertical="center" indent="1"/>
      <protection hidden="1"/>
    </xf>
    <xf numFmtId="0" fontId="2" fillId="0" borderId="14" xfId="20" applyFont="1" applyBorder="1" applyAlignment="1" applyProtection="1">
      <alignment vertical="center"/>
      <protection hidden="1"/>
    </xf>
    <xf numFmtId="0" fontId="2" fillId="0" borderId="9" xfId="20" applyFont="1" applyBorder="1" applyAlignment="1" applyProtection="1">
      <alignment vertical="center"/>
      <protection hidden="1"/>
    </xf>
    <xf numFmtId="0" fontId="2" fillId="0" borderId="10" xfId="20" applyFont="1" applyBorder="1" applyAlignment="1" applyProtection="1">
      <alignment vertical="center"/>
      <protection hidden="1"/>
    </xf>
    <xf numFmtId="0" fontId="2" fillId="0" borderId="12" xfId="20" applyFont="1" applyBorder="1" applyAlignment="1" applyProtection="1">
      <alignment horizontal="left" vertical="center" indent="1"/>
      <protection hidden="1"/>
    </xf>
    <xf numFmtId="0" fontId="13" fillId="0" borderId="8" xfId="20" applyFont="1" applyBorder="1" applyAlignment="1" applyProtection="1">
      <alignment horizontal="left" vertical="center" indent="1"/>
      <protection hidden="1"/>
    </xf>
    <xf numFmtId="0" fontId="13" fillId="0" borderId="11" xfId="20" applyFont="1" applyBorder="1" applyAlignment="1" applyProtection="1">
      <alignment horizontal="left" vertical="center" indent="1"/>
      <protection hidden="1"/>
    </xf>
    <xf numFmtId="0" fontId="2" fillId="0" borderId="9" xfId="20" applyFont="1" applyBorder="1" applyAlignment="1" applyProtection="1">
      <alignment horizontal="left" vertical="center" indent="1"/>
      <protection hidden="1"/>
    </xf>
    <xf numFmtId="0" fontId="7" fillId="0" borderId="17" xfId="0" applyFont="1" applyBorder="1" applyAlignment="1" applyProtection="1">
      <protection hidden="1"/>
    </xf>
    <xf numFmtId="0" fontId="4" fillId="0" borderId="21" xfId="21" applyFont="1" applyBorder="1" applyAlignment="1" applyProtection="1">
      <alignment horizontal="left" vertical="center"/>
      <protection hidden="1"/>
    </xf>
    <xf numFmtId="0" fontId="8" fillId="15" borderId="5" xfId="20" applyFont="1" applyFill="1" applyBorder="1" applyAlignment="1" applyProtection="1">
      <alignment horizontal="center" vertical="center" wrapText="1"/>
      <protection hidden="1"/>
    </xf>
    <xf numFmtId="0" fontId="8" fillId="15" borderId="6" xfId="20" applyFont="1" applyFill="1" applyBorder="1" applyAlignment="1" applyProtection="1">
      <alignment horizontal="center" vertical="center" wrapText="1"/>
      <protection hidden="1"/>
    </xf>
    <xf numFmtId="0" fontId="2" fillId="15" borderId="6" xfId="20" applyFont="1" applyFill="1" applyBorder="1" applyAlignment="1" applyProtection="1">
      <alignment vertical="center"/>
      <protection hidden="1"/>
    </xf>
    <xf numFmtId="0" fontId="15" fillId="0" borderId="5" xfId="20" applyFont="1" applyFill="1" applyBorder="1" applyAlignment="1" applyProtection="1">
      <alignment horizontal="right" vertical="center" indent="1"/>
      <protection hidden="1"/>
    </xf>
    <xf numFmtId="0" fontId="2" fillId="0" borderId="0" xfId="23" applyFont="1" applyAlignment="1" applyProtection="1">
      <alignment vertical="center"/>
      <protection hidden="1"/>
    </xf>
    <xf numFmtId="0" fontId="16" fillId="0" borderId="24" xfId="23" applyFont="1" applyFill="1" applyBorder="1" applyAlignment="1" applyProtection="1">
      <alignment vertical="center"/>
      <protection hidden="1"/>
    </xf>
    <xf numFmtId="0" fontId="16" fillId="0" borderId="0" xfId="23" applyFont="1" applyFill="1" applyAlignment="1" applyProtection="1">
      <alignment vertical="center"/>
      <protection hidden="1"/>
    </xf>
    <xf numFmtId="0" fontId="16" fillId="0" borderId="0" xfId="24" applyFont="1" applyFill="1" applyBorder="1" applyAlignment="1" applyProtection="1">
      <alignment vertical="center"/>
      <protection hidden="1"/>
    </xf>
    <xf numFmtId="0" fontId="16" fillId="0" borderId="0" xfId="24" applyFont="1" applyFill="1" applyAlignment="1" applyProtection="1">
      <alignment vertical="center"/>
      <protection hidden="1"/>
    </xf>
    <xf numFmtId="0" fontId="14" fillId="0" borderId="0" xfId="20" applyFont="1" applyAlignment="1" applyProtection="1">
      <alignment horizontal="left" vertical="center" indent="1"/>
      <protection hidden="1"/>
    </xf>
    <xf numFmtId="0" fontId="2" fillId="10" borderId="22" xfId="20" applyFont="1" applyFill="1" applyBorder="1" applyAlignment="1" applyProtection="1">
      <alignment horizontal="left" vertical="center" indent="1"/>
      <protection locked="0"/>
    </xf>
    <xf numFmtId="1" fontId="2" fillId="12" borderId="22" xfId="20" applyNumberFormat="1" applyFont="1" applyFill="1" applyBorder="1" applyAlignment="1" applyProtection="1">
      <alignment horizontal="left" vertical="center" indent="1"/>
      <protection hidden="1"/>
    </xf>
    <xf numFmtId="14" fontId="2" fillId="10" borderId="23" xfId="23" applyNumberFormat="1" applyFont="1" applyFill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horizontal="left" indent="1"/>
      <protection hidden="1"/>
    </xf>
    <xf numFmtId="0" fontId="17" fillId="0" borderId="18" xfId="0" applyFont="1" applyBorder="1" applyAlignment="1" applyProtection="1">
      <alignment horizontal="left" vertical="top" indent="1"/>
      <protection hidden="1"/>
    </xf>
    <xf numFmtId="0" fontId="2" fillId="0" borderId="8" xfId="20" applyFont="1" applyBorder="1" applyAlignment="1" applyProtection="1">
      <alignment vertical="center"/>
      <protection hidden="1"/>
    </xf>
    <xf numFmtId="0" fontId="2" fillId="10" borderId="4" xfId="20" applyFont="1" applyFill="1" applyBorder="1" applyAlignment="1" applyProtection="1">
      <alignment horizontal="left" vertical="center" indent="1"/>
      <protection locked="0"/>
    </xf>
    <xf numFmtId="0" fontId="10" fillId="0" borderId="15" xfId="0" applyFont="1" applyBorder="1" applyAlignment="1" applyProtection="1">
      <alignment horizontal="left" vertical="center" indent="1"/>
      <protection hidden="1"/>
    </xf>
    <xf numFmtId="0" fontId="0" fillId="0" borderId="0" xfId="0" applyProtection="1">
      <protection hidden="1"/>
    </xf>
    <xf numFmtId="0" fontId="0" fillId="13" borderId="15" xfId="0" applyFill="1" applyBorder="1" applyAlignment="1" applyProtection="1">
      <alignment horizontal="left" vertical="center" indent="1"/>
      <protection hidden="1"/>
    </xf>
    <xf numFmtId="0" fontId="0" fillId="14" borderId="15" xfId="0" applyFill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0" xfId="0" applyAlignment="1" applyProtection="1">
      <alignment horizontal="left" indent="2"/>
      <protection hidden="1"/>
    </xf>
    <xf numFmtId="0" fontId="2" fillId="17" borderId="0" xfId="20" applyFont="1" applyFill="1" applyAlignment="1" applyProtection="1">
      <alignment vertical="center"/>
      <protection hidden="1"/>
    </xf>
    <xf numFmtId="0" fontId="2" fillId="17" borderId="0" xfId="20" applyFont="1" applyFill="1" applyAlignment="1" applyProtection="1">
      <alignment horizontal="left" vertical="center" indent="1"/>
      <protection hidden="1"/>
    </xf>
    <xf numFmtId="0" fontId="2" fillId="17" borderId="0" xfId="0" applyFont="1" applyFill="1" applyAlignment="1" applyProtection="1">
      <alignment vertical="center"/>
      <protection hidden="1"/>
    </xf>
    <xf numFmtId="0" fontId="8" fillId="12" borderId="25" xfId="20" applyFont="1" applyFill="1" applyBorder="1" applyAlignment="1" applyProtection="1">
      <alignment horizontal="left" vertical="center" indent="1"/>
      <protection hidden="1"/>
    </xf>
    <xf numFmtId="0" fontId="2" fillId="12" borderId="26" xfId="20" applyFont="1" applyFill="1" applyBorder="1" applyAlignment="1" applyProtection="1">
      <alignment vertical="center"/>
      <protection hidden="1"/>
    </xf>
    <xf numFmtId="0" fontId="0" fillId="13" borderId="15" xfId="0" applyFill="1" applyBorder="1" applyProtection="1">
      <protection hidden="1"/>
    </xf>
    <xf numFmtId="0" fontId="2" fillId="0" borderId="11" xfId="20" applyFont="1" applyFill="1" applyBorder="1" applyAlignment="1" applyProtection="1">
      <alignment horizontal="left" vertical="center" indent="1"/>
      <protection hidden="1"/>
    </xf>
    <xf numFmtId="0" fontId="2" fillId="0" borderId="9" xfId="20" applyFont="1" applyFill="1" applyBorder="1" applyAlignment="1" applyProtection="1">
      <alignment vertical="center"/>
      <protection hidden="1"/>
    </xf>
    <xf numFmtId="0" fontId="11" fillId="0" borderId="9" xfId="20" applyFont="1" applyFill="1" applyBorder="1" applyAlignment="1" applyProtection="1">
      <alignment vertical="center"/>
      <protection hidden="1"/>
    </xf>
    <xf numFmtId="0" fontId="2" fillId="0" borderId="0" xfId="20" applyFont="1" applyFill="1" applyAlignment="1" applyProtection="1">
      <alignment vertical="center"/>
      <protection hidden="1"/>
    </xf>
    <xf numFmtId="0" fontId="9" fillId="0" borderId="0" xfId="22" applyNumberFormat="1" applyFont="1" applyBorder="1" applyAlignment="1" applyProtection="1">
      <alignment vertical="center"/>
      <protection hidden="1"/>
    </xf>
    <xf numFmtId="0" fontId="9" fillId="0" borderId="2" xfId="22" applyNumberFormat="1" applyFont="1" applyBorder="1" applyAlignment="1" applyProtection="1">
      <alignment vertical="center"/>
      <protection hidden="1"/>
    </xf>
    <xf numFmtId="0" fontId="7" fillId="0" borderId="3" xfId="22" applyNumberFormat="1" applyFont="1" applyBorder="1" applyAlignment="1" applyProtection="1">
      <alignment wrapText="1"/>
      <protection hidden="1"/>
    </xf>
    <xf numFmtId="0" fontId="12" fillId="12" borderId="12" xfId="20" applyFont="1" applyFill="1" applyBorder="1" applyAlignment="1" applyProtection="1">
      <alignment horizontal="center" vertical="center" wrapText="1"/>
      <protection hidden="1"/>
    </xf>
    <xf numFmtId="0" fontId="12" fillId="12" borderId="13" xfId="20" applyFont="1" applyFill="1" applyBorder="1" applyAlignment="1" applyProtection="1">
      <alignment horizontal="center" vertical="center" wrapText="1"/>
      <protection hidden="1"/>
    </xf>
    <xf numFmtId="0" fontId="12" fillId="12" borderId="8" xfId="20" applyFont="1" applyFill="1" applyBorder="1" applyAlignment="1" applyProtection="1">
      <alignment horizontal="center" vertical="center" wrapText="1"/>
      <protection hidden="1"/>
    </xf>
    <xf numFmtId="0" fontId="12" fillId="12" borderId="14" xfId="20" applyFont="1" applyFill="1" applyBorder="1" applyAlignment="1" applyProtection="1">
      <alignment horizontal="center" vertical="center" wrapText="1"/>
      <protection hidden="1"/>
    </xf>
    <xf numFmtId="0" fontId="12" fillId="12" borderId="11" xfId="20" applyFont="1" applyFill="1" applyBorder="1" applyAlignment="1" applyProtection="1">
      <alignment horizontal="center" vertical="center" wrapText="1"/>
      <protection hidden="1"/>
    </xf>
    <xf numFmtId="0" fontId="12" fillId="12" borderId="10" xfId="20" applyFont="1" applyFill="1" applyBorder="1" applyAlignment="1" applyProtection="1">
      <alignment horizontal="center" vertical="center" wrapText="1"/>
      <protection hidden="1"/>
    </xf>
    <xf numFmtId="0" fontId="12" fillId="12" borderId="12" xfId="20" applyFont="1" applyFill="1" applyBorder="1" applyAlignment="1" applyProtection="1">
      <alignment horizontal="left" vertical="center" indent="1"/>
      <protection hidden="1"/>
    </xf>
    <xf numFmtId="0" fontId="12" fillId="12" borderId="7" xfId="20" applyFont="1" applyFill="1" applyBorder="1" applyAlignment="1" applyProtection="1">
      <alignment horizontal="left" vertical="center" indent="1"/>
      <protection hidden="1"/>
    </xf>
    <xf numFmtId="0" fontId="12" fillId="12" borderId="8" xfId="20" applyFont="1" applyFill="1" applyBorder="1" applyAlignment="1" applyProtection="1">
      <alignment horizontal="left" vertical="center" indent="1"/>
      <protection hidden="1"/>
    </xf>
    <xf numFmtId="0" fontId="12" fillId="12" borderId="0" xfId="20" applyFont="1" applyFill="1" applyBorder="1" applyAlignment="1" applyProtection="1">
      <alignment horizontal="left" vertical="center" indent="1"/>
      <protection hidden="1"/>
    </xf>
    <xf numFmtId="0" fontId="12" fillId="12" borderId="11" xfId="20" applyFont="1" applyFill="1" applyBorder="1" applyAlignment="1" applyProtection="1">
      <alignment horizontal="left" vertical="center" indent="1"/>
      <protection hidden="1"/>
    </xf>
    <xf numFmtId="0" fontId="12" fillId="12" borderId="9" xfId="20" applyFont="1" applyFill="1" applyBorder="1" applyAlignment="1" applyProtection="1">
      <alignment horizontal="left" vertical="center" indent="1"/>
      <protection hidden="1"/>
    </xf>
    <xf numFmtId="0" fontId="12" fillId="12" borderId="12" xfId="20" applyFont="1" applyFill="1" applyBorder="1" applyAlignment="1" applyProtection="1">
      <alignment horizontal="center" vertical="center"/>
      <protection hidden="1"/>
    </xf>
    <xf numFmtId="0" fontId="12" fillId="12" borderId="8" xfId="20" applyFont="1" applyFill="1" applyBorder="1" applyAlignment="1" applyProtection="1">
      <alignment horizontal="center" vertical="center"/>
      <protection hidden="1"/>
    </xf>
    <xf numFmtId="0" fontId="12" fillId="12" borderId="11" xfId="20" applyFont="1" applyFill="1" applyBorder="1" applyAlignment="1" applyProtection="1">
      <alignment horizontal="center" vertical="center"/>
      <protection hidden="1"/>
    </xf>
    <xf numFmtId="1" fontId="2" fillId="12" borderId="4" xfId="20" applyNumberFormat="1" applyFont="1" applyFill="1" applyBorder="1" applyAlignment="1" applyProtection="1">
      <alignment horizontal="right" vertical="center" indent="1"/>
      <protection hidden="1"/>
    </xf>
    <xf numFmtId="1" fontId="2" fillId="12" borderId="6" xfId="20" applyNumberFormat="1" applyFont="1" applyFill="1" applyBorder="1" applyAlignment="1" applyProtection="1">
      <alignment horizontal="right" vertical="center" indent="1"/>
      <protection hidden="1"/>
    </xf>
    <xf numFmtId="166" fontId="8" fillId="12" borderId="4" xfId="20" applyNumberFormat="1" applyFont="1" applyFill="1" applyBorder="1" applyAlignment="1" applyProtection="1">
      <alignment horizontal="right" vertical="center" indent="1"/>
      <protection hidden="1"/>
    </xf>
    <xf numFmtId="166" fontId="8" fillId="12" borderId="6" xfId="20" applyNumberFormat="1" applyFont="1" applyFill="1" applyBorder="1" applyAlignment="1" applyProtection="1">
      <alignment horizontal="right" vertical="center" indent="1"/>
      <protection hidden="1"/>
    </xf>
    <xf numFmtId="0" fontId="2" fillId="10" borderId="4" xfId="20" applyFont="1" applyFill="1" applyBorder="1" applyAlignment="1" applyProtection="1">
      <alignment horizontal="left" vertical="center" indent="1"/>
      <protection locked="0"/>
    </xf>
    <xf numFmtId="0" fontId="2" fillId="10" borderId="5" xfId="20" applyFont="1" applyFill="1" applyBorder="1" applyAlignment="1" applyProtection="1">
      <alignment horizontal="left" vertical="center" indent="1"/>
      <protection locked="0"/>
    </xf>
    <xf numFmtId="0" fontId="2" fillId="10" borderId="6" xfId="20" applyFont="1" applyFill="1" applyBorder="1" applyAlignment="1" applyProtection="1">
      <alignment horizontal="left" vertical="center" indent="1"/>
      <protection locked="0"/>
    </xf>
    <xf numFmtId="167" fontId="2" fillId="0" borderId="4" xfId="20" applyNumberFormat="1" applyFont="1" applyFill="1" applyBorder="1" applyAlignment="1" applyProtection="1">
      <alignment horizontal="left" vertical="center" indent="1"/>
      <protection hidden="1"/>
    </xf>
    <xf numFmtId="167" fontId="2" fillId="0" borderId="5" xfId="20" applyNumberFormat="1" applyFont="1" applyFill="1" applyBorder="1" applyAlignment="1" applyProtection="1">
      <alignment horizontal="left" vertical="center" indent="1"/>
      <protection hidden="1"/>
    </xf>
    <xf numFmtId="167" fontId="2" fillId="0" borderId="6" xfId="20" applyNumberFormat="1" applyFont="1" applyFill="1" applyBorder="1" applyAlignment="1" applyProtection="1">
      <alignment horizontal="left" vertical="center" indent="1"/>
      <protection hidden="1"/>
    </xf>
    <xf numFmtId="0" fontId="2" fillId="0" borderId="0" xfId="20" applyFont="1" applyBorder="1" applyAlignment="1" applyProtection="1">
      <alignment horizontal="left" vertical="center" inden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167" fontId="2" fillId="0" borderId="12" xfId="20" applyNumberFormat="1" applyFont="1" applyFill="1" applyBorder="1" applyAlignment="1" applyProtection="1">
      <alignment horizontal="left" vertical="center" wrapText="1" indent="1"/>
      <protection hidden="1"/>
    </xf>
    <xf numFmtId="167" fontId="2" fillId="0" borderId="7" xfId="20" applyNumberFormat="1" applyFont="1" applyFill="1" applyBorder="1" applyAlignment="1" applyProtection="1">
      <alignment horizontal="left" vertical="center" wrapText="1" indent="1"/>
      <protection hidden="1"/>
    </xf>
    <xf numFmtId="167" fontId="2" fillId="0" borderId="13" xfId="20" applyNumberFormat="1" applyFont="1" applyFill="1" applyBorder="1" applyAlignment="1" applyProtection="1">
      <alignment horizontal="left" vertical="center" wrapText="1" indent="1"/>
      <protection hidden="1"/>
    </xf>
    <xf numFmtId="167" fontId="2" fillId="0" borderId="11" xfId="20" applyNumberFormat="1" applyFont="1" applyFill="1" applyBorder="1" applyAlignment="1" applyProtection="1">
      <alignment horizontal="left" vertical="center" wrapText="1" indent="1"/>
      <protection hidden="1"/>
    </xf>
    <xf numFmtId="167" fontId="2" fillId="0" borderId="9" xfId="20" applyNumberFormat="1" applyFont="1" applyFill="1" applyBorder="1" applyAlignment="1" applyProtection="1">
      <alignment horizontal="left" vertical="center" wrapText="1" indent="1"/>
      <protection hidden="1"/>
    </xf>
    <xf numFmtId="167" fontId="2" fillId="0" borderId="10" xfId="20" applyNumberFormat="1" applyFont="1" applyFill="1" applyBorder="1" applyAlignment="1" applyProtection="1">
      <alignment horizontal="left" vertical="center" wrapText="1" indent="1"/>
      <protection hidden="1"/>
    </xf>
    <xf numFmtId="0" fontId="8" fillId="12" borderId="4" xfId="20" applyFont="1" applyFill="1" applyBorder="1" applyAlignment="1" applyProtection="1">
      <alignment horizontal="left" vertical="center" indent="1"/>
      <protection hidden="1"/>
    </xf>
    <xf numFmtId="0" fontId="8" fillId="12" borderId="5" xfId="20" applyFont="1" applyFill="1" applyBorder="1" applyAlignment="1" applyProtection="1">
      <alignment horizontal="left" vertical="center" indent="1"/>
      <protection hidden="1"/>
    </xf>
    <xf numFmtId="166" fontId="2" fillId="0" borderId="4" xfId="20" applyNumberFormat="1" applyFont="1" applyFill="1" applyBorder="1" applyAlignment="1" applyProtection="1">
      <alignment horizontal="right" vertical="center" indent="1"/>
      <protection hidden="1"/>
    </xf>
    <xf numFmtId="166" fontId="2" fillId="0" borderId="6" xfId="20" applyNumberFormat="1" applyFont="1" applyFill="1" applyBorder="1" applyAlignment="1" applyProtection="1">
      <alignment horizontal="right" vertical="center" indent="1"/>
      <protection hidden="1"/>
    </xf>
    <xf numFmtId="0" fontId="8" fillId="12" borderId="4" xfId="20" applyFont="1" applyFill="1" applyBorder="1" applyAlignment="1" applyProtection="1">
      <alignment horizontal="center" vertical="center" wrapText="1"/>
      <protection hidden="1"/>
    </xf>
    <xf numFmtId="0" fontId="8" fillId="12" borderId="6" xfId="20" applyFont="1" applyFill="1" applyBorder="1" applyAlignment="1" applyProtection="1">
      <alignment horizontal="center" vertical="center" wrapText="1"/>
      <protection hidden="1"/>
    </xf>
    <xf numFmtId="0" fontId="8" fillId="12" borderId="12" xfId="20" applyFont="1" applyFill="1" applyBorder="1" applyAlignment="1" applyProtection="1">
      <alignment horizontal="left" vertical="center" indent="1"/>
      <protection hidden="1"/>
    </xf>
    <xf numFmtId="0" fontId="8" fillId="12" borderId="7" xfId="20" applyFont="1" applyFill="1" applyBorder="1" applyAlignment="1" applyProtection="1">
      <alignment horizontal="left" vertical="center" indent="1"/>
      <protection hidden="1"/>
    </xf>
    <xf numFmtId="0" fontId="8" fillId="12" borderId="12" xfId="20" applyFont="1" applyFill="1" applyBorder="1" applyAlignment="1" applyProtection="1">
      <alignment horizontal="center" vertical="center" wrapText="1"/>
      <protection hidden="1"/>
    </xf>
    <xf numFmtId="0" fontId="8" fillId="12" borderId="13" xfId="20" applyFont="1" applyFill="1" applyBorder="1" applyAlignment="1" applyProtection="1">
      <alignment horizontal="center" vertical="center" wrapText="1"/>
      <protection hidden="1"/>
    </xf>
    <xf numFmtId="166" fontId="8" fillId="0" borderId="4" xfId="20" applyNumberFormat="1" applyFont="1" applyFill="1" applyBorder="1" applyAlignment="1" applyProtection="1">
      <alignment horizontal="right" vertical="center" indent="1"/>
      <protection hidden="1"/>
    </xf>
    <xf numFmtId="166" fontId="8" fillId="0" borderId="6" xfId="20" applyNumberFormat="1" applyFont="1" applyFill="1" applyBorder="1" applyAlignment="1" applyProtection="1">
      <alignment horizontal="right" vertical="center" indent="1"/>
      <protection hidden="1"/>
    </xf>
    <xf numFmtId="166" fontId="8" fillId="12" borderId="25" xfId="20" applyNumberFormat="1" applyFont="1" applyFill="1" applyBorder="1" applyAlignment="1" applyProtection="1">
      <alignment horizontal="right" vertical="center" indent="1"/>
      <protection hidden="1"/>
    </xf>
    <xf numFmtId="166" fontId="8" fillId="12" borderId="27" xfId="20" applyNumberFormat="1" applyFont="1" applyFill="1" applyBorder="1" applyAlignment="1" applyProtection="1">
      <alignment horizontal="right" vertical="center" indent="1"/>
      <protection hidden="1"/>
    </xf>
    <xf numFmtId="0" fontId="2" fillId="10" borderId="0" xfId="23" applyFont="1" applyFill="1" applyBorder="1" applyAlignment="1" applyProtection="1">
      <alignment vertical="center"/>
      <protection locked="0"/>
    </xf>
    <xf numFmtId="171" fontId="2" fillId="16" borderId="0" xfId="23" applyNumberFormat="1" applyFont="1" applyFill="1" applyBorder="1" applyAlignment="1" applyProtection="1">
      <alignment vertical="center"/>
      <protection locked="0"/>
    </xf>
    <xf numFmtId="0" fontId="2" fillId="10" borderId="23" xfId="23" applyFont="1" applyFill="1" applyBorder="1" applyAlignment="1" applyProtection="1">
      <alignment vertical="center"/>
      <protection locked="0"/>
    </xf>
    <xf numFmtId="171" fontId="2" fillId="16" borderId="23" xfId="23" applyNumberFormat="1" applyFont="1" applyFill="1" applyBorder="1" applyAlignment="1" applyProtection="1">
      <alignment vertical="center"/>
      <protection locked="0"/>
    </xf>
    <xf numFmtId="4" fontId="2" fillId="10" borderId="4" xfId="20" applyNumberFormat="1" applyFont="1" applyFill="1" applyBorder="1" applyAlignment="1" applyProtection="1">
      <alignment horizontal="right" vertical="center" indent="1"/>
      <protection locked="0"/>
    </xf>
    <xf numFmtId="4" fontId="2" fillId="10" borderId="6" xfId="20" applyNumberFormat="1" applyFont="1" applyFill="1" applyBorder="1" applyAlignment="1" applyProtection="1">
      <alignment horizontal="right" vertical="center" indent="1"/>
      <protection locked="0"/>
    </xf>
    <xf numFmtId="169" fontId="2" fillId="0" borderId="11" xfId="20" applyNumberFormat="1" applyFont="1" applyFill="1" applyBorder="1" applyAlignment="1" applyProtection="1">
      <alignment horizontal="right" vertical="center" indent="1"/>
      <protection hidden="1"/>
    </xf>
    <xf numFmtId="169" fontId="2" fillId="0" borderId="10" xfId="20" applyNumberFormat="1" applyFont="1" applyFill="1" applyBorder="1" applyAlignment="1" applyProtection="1">
      <alignment horizontal="right" vertical="center" indent="1"/>
      <protection hidden="1"/>
    </xf>
    <xf numFmtId="170" fontId="7" fillId="0" borderId="4" xfId="20" applyNumberFormat="1" applyFont="1" applyFill="1" applyBorder="1" applyAlignment="1" applyProtection="1">
      <alignment horizontal="right" vertical="center" indent="1"/>
      <protection hidden="1"/>
    </xf>
    <xf numFmtId="170" fontId="7" fillId="0" borderId="6" xfId="20" applyNumberFormat="1" applyFont="1" applyFill="1" applyBorder="1" applyAlignment="1" applyProtection="1">
      <alignment horizontal="right" vertical="center" indent="1"/>
      <protection hidden="1"/>
    </xf>
    <xf numFmtId="168" fontId="8" fillId="12" borderId="25" xfId="20" applyNumberFormat="1" applyFont="1" applyFill="1" applyBorder="1" applyAlignment="1" applyProtection="1">
      <alignment horizontal="right" vertical="center" indent="1"/>
      <protection hidden="1"/>
    </xf>
    <xf numFmtId="168" fontId="8" fillId="12" borderId="27" xfId="20" applyNumberFormat="1" applyFont="1" applyFill="1" applyBorder="1" applyAlignment="1" applyProtection="1">
      <alignment horizontal="right" vertical="center" indent="1"/>
      <protection hidden="1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3" xfId="22"/>
    <cellStyle name="Standard_KMU-Bewertung 2" xfId="21"/>
    <cellStyle name="Standard_Überarbeitete Abschnitte 11_10" xfId="23"/>
    <cellStyle name="Standard_Überarbeitete Abschnitte 11_10 2" xfId="24"/>
  </cellStyles>
  <dxfs count="8"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strike val="0"/>
        <color theme="0" tint="-4.9989318521683403E-2"/>
      </font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0</xdr:rowOff>
    </xdr:from>
    <xdr:to>
      <xdr:col>7</xdr:col>
      <xdr:colOff>9525</xdr:colOff>
      <xdr:row>3</xdr:row>
      <xdr:rowOff>171450</xdr:rowOff>
    </xdr:to>
    <xdr:pic>
      <xdr:nvPicPr>
        <xdr:cNvPr id="1225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8" t="14645" r="2910" b="14558"/>
        <a:stretch>
          <a:fillRect/>
        </a:stretch>
      </xdr:blipFill>
      <xdr:spPr bwMode="auto">
        <a:xfrm>
          <a:off x="4972050" y="57150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3619500</xdr:colOff>
      <xdr:row>1</xdr:row>
      <xdr:rowOff>9525</xdr:rowOff>
    </xdr:from>
    <xdr:to>
      <xdr:col>5</xdr:col>
      <xdr:colOff>0</xdr:colOff>
      <xdr:row>3</xdr:row>
      <xdr:rowOff>180975</xdr:rowOff>
    </xdr:to>
    <xdr:pic>
      <xdr:nvPicPr>
        <xdr:cNvPr id="2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8" t="14645" r="2910" b="14558"/>
        <a:stretch>
          <a:fillRect/>
        </a:stretch>
      </xdr:blipFill>
      <xdr:spPr bwMode="auto">
        <a:xfrm>
          <a:off x="4381500" y="66675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1</xdr:row>
      <xdr:rowOff>9525</xdr:rowOff>
    </xdr:from>
    <xdr:to>
      <xdr:col>6</xdr:col>
      <xdr:colOff>0</xdr:colOff>
      <xdr:row>3</xdr:row>
      <xdr:rowOff>104775</xdr:rowOff>
    </xdr:to>
    <xdr:pic>
      <xdr:nvPicPr>
        <xdr:cNvPr id="2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8" t="14645" r="2910" b="14558"/>
        <a:stretch>
          <a:fillRect/>
        </a:stretch>
      </xdr:blipFill>
      <xdr:spPr bwMode="auto">
        <a:xfrm>
          <a:off x="3962400" y="66675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0" sqref="A10"/>
    </sheetView>
  </sheetViews>
  <sheetFormatPr baseColWidth="10" defaultRowHeight="12" x14ac:dyDescent="0.2"/>
  <cols>
    <col min="1" max="1" width="10.7109375" style="5" customWidth="1"/>
    <col min="2" max="2" width="15.7109375" style="6" customWidth="1"/>
    <col min="3" max="3" width="78.7109375" style="5" customWidth="1"/>
    <col min="4" max="16384" width="11.42578125" style="5"/>
  </cols>
  <sheetData>
    <row r="1" spans="1:8" ht="15" customHeight="1" x14ac:dyDescent="0.2">
      <c r="B1" s="5"/>
    </row>
    <row r="2" spans="1:8" ht="15" customHeight="1" x14ac:dyDescent="0.2">
      <c r="A2" s="105" t="s">
        <v>1</v>
      </c>
      <c r="B2" s="105"/>
      <c r="C2" s="105"/>
    </row>
    <row r="3" spans="1:8" ht="15" customHeight="1" x14ac:dyDescent="0.2">
      <c r="A3" s="105"/>
      <c r="B3" s="105"/>
      <c r="C3" s="105"/>
    </row>
    <row r="4" spans="1:8" ht="15" customHeight="1" thickBot="1" x14ac:dyDescent="0.25">
      <c r="A4" s="106"/>
      <c r="B4" s="106"/>
      <c r="C4" s="106"/>
    </row>
    <row r="5" spans="1:8" ht="24" customHeight="1" thickTop="1" x14ac:dyDescent="0.25">
      <c r="A5" s="107" t="s">
        <v>128</v>
      </c>
      <c r="B5" s="107"/>
      <c r="C5" s="107"/>
    </row>
    <row r="6" spans="1:8" ht="24" customHeight="1" x14ac:dyDescent="0.2">
      <c r="A6" s="50" t="s">
        <v>129</v>
      </c>
      <c r="B6" s="15"/>
      <c r="C6" s="15"/>
    </row>
    <row r="7" spans="1:8" ht="15" customHeight="1" x14ac:dyDescent="0.2">
      <c r="F7" s="7"/>
    </row>
    <row r="8" spans="1:8" s="7" customFormat="1" ht="18" customHeight="1" x14ac:dyDescent="0.2">
      <c r="A8" s="8" t="s">
        <v>2</v>
      </c>
      <c r="B8" s="8" t="s">
        <v>0</v>
      </c>
      <c r="C8" s="9" t="s">
        <v>3</v>
      </c>
      <c r="D8" s="5"/>
      <c r="F8" s="10"/>
    </row>
    <row r="9" spans="1:8" s="7" customFormat="1" ht="24" customHeight="1" x14ac:dyDescent="0.2">
      <c r="A9" s="11" t="s">
        <v>4</v>
      </c>
      <c r="B9" s="12">
        <v>43215</v>
      </c>
      <c r="C9" s="13" t="s">
        <v>5</v>
      </c>
      <c r="D9" s="5"/>
      <c r="F9" s="5"/>
      <c r="G9" s="5"/>
    </row>
    <row r="10" spans="1:8" ht="24" customHeight="1" x14ac:dyDescent="0.2">
      <c r="A10" s="14"/>
      <c r="B10" s="12"/>
      <c r="C10" s="13"/>
      <c r="H10" s="7"/>
    </row>
    <row r="11" spans="1:8" ht="24" customHeight="1" x14ac:dyDescent="0.2">
      <c r="A11" s="14"/>
      <c r="B11" s="12"/>
      <c r="C11" s="13"/>
    </row>
    <row r="12" spans="1:8" ht="24" customHeight="1" x14ac:dyDescent="0.2">
      <c r="A12" s="11"/>
      <c r="B12" s="12"/>
      <c r="C12" s="13"/>
    </row>
    <row r="13" spans="1:8" ht="24" customHeight="1" x14ac:dyDescent="0.2">
      <c r="A13" s="11"/>
      <c r="B13" s="12"/>
      <c r="C13" s="13"/>
    </row>
    <row r="14" spans="1:8" ht="24" customHeight="1" x14ac:dyDescent="0.2">
      <c r="A14" s="11"/>
      <c r="B14" s="12"/>
      <c r="C14" s="13"/>
    </row>
    <row r="15" spans="1:8" ht="24" customHeight="1" x14ac:dyDescent="0.2">
      <c r="A15" s="11"/>
      <c r="B15" s="12"/>
      <c r="C15" s="13"/>
    </row>
    <row r="16" spans="1:8" ht="24" customHeight="1" x14ac:dyDescent="0.2">
      <c r="A16" s="11"/>
      <c r="B16" s="12"/>
      <c r="C16" s="13"/>
    </row>
    <row r="17" spans="1:3" ht="24" customHeight="1" x14ac:dyDescent="0.2">
      <c r="A17" s="11"/>
      <c r="B17" s="12"/>
      <c r="C17" s="13"/>
    </row>
  </sheetData>
  <sheetProtection password="8F5C" sheet="1" objects="1" scenarios="1" formatCells="0" autoFilter="0"/>
  <mergeCells count="2">
    <mergeCell ref="A2:C4"/>
    <mergeCell ref="A5:C5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zoomScaleNormal="100" workbookViewId="0">
      <selection activeCell="B8" sqref="B8:G8"/>
    </sheetView>
  </sheetViews>
  <sheetFormatPr baseColWidth="10" defaultRowHeight="12" x14ac:dyDescent="0.2"/>
  <cols>
    <col min="1" max="1" width="10.7109375" style="3" customWidth="1"/>
    <col min="2" max="2" width="33.7109375" style="3" customWidth="1"/>
    <col min="3" max="3" width="18.7109375" style="3" customWidth="1"/>
    <col min="4" max="4" width="10.7109375" style="3" customWidth="1"/>
    <col min="5" max="5" width="18.7109375" style="3" customWidth="1"/>
    <col min="6" max="6" width="10.7109375" style="3" customWidth="1"/>
    <col min="7" max="7" width="15.7109375" style="3" customWidth="1"/>
    <col min="8" max="8" width="0.85546875" style="3" customWidth="1"/>
    <col min="9" max="10" width="12.7109375" style="3" hidden="1" customWidth="1"/>
    <col min="11" max="11" width="123.5703125" style="3" bestFit="1" customWidth="1"/>
    <col min="13" max="16384" width="11.42578125" style="3"/>
  </cols>
  <sheetData>
    <row r="1" spans="1:10" s="1" customFormat="1" ht="5.0999999999999996" customHeight="1" thickTop="1" x14ac:dyDescent="0.25">
      <c r="A1" s="32"/>
      <c r="B1" s="41"/>
      <c r="C1" s="41"/>
      <c r="D1" s="41"/>
      <c r="E1" s="33"/>
      <c r="F1" s="33"/>
      <c r="G1" s="33"/>
      <c r="H1" s="34"/>
      <c r="I1" s="97"/>
      <c r="J1" s="97"/>
    </row>
    <row r="2" spans="1:10" s="1" customFormat="1" ht="18" customHeight="1" x14ac:dyDescent="0.25">
      <c r="A2" s="42" t="str">
        <f>Änderungsdoku!$A$5</f>
        <v>Vergabe Video- und Audiodolmetscherleistungen</v>
      </c>
      <c r="B2" s="16"/>
      <c r="C2" s="16"/>
      <c r="D2" s="16"/>
      <c r="E2" s="2"/>
      <c r="F2" s="16"/>
      <c r="G2" s="16"/>
      <c r="H2" s="43"/>
      <c r="I2" s="97"/>
      <c r="J2" s="97"/>
    </row>
    <row r="3" spans="1:10" s="1" customFormat="1" ht="12" customHeight="1" x14ac:dyDescent="0.25">
      <c r="A3" s="44" t="str">
        <f>CONCATENATE("Formularversion: ",LOOKUP(2,1/(Änderungsdoku!$A$1:$A$998&lt;&gt;""),Änderungsdoku!A:A)," vom ",TEXT(VLOOKUP(LOOKUP(2,1/(Änderungsdoku!$A$1:$A$998&lt;&gt;""),Änderungsdoku!A:A),Änderungsdoku!$A$1:$B$998,2,FALSE),"TT.MM.JJ"))</f>
        <v>Formularversion: V 1.0 vom 25.04.18</v>
      </c>
      <c r="B3" s="16"/>
      <c r="C3" s="16"/>
      <c r="D3" s="16"/>
      <c r="E3" s="2"/>
      <c r="F3" s="16"/>
      <c r="G3" s="16"/>
      <c r="H3" s="43"/>
      <c r="I3" s="97"/>
      <c r="J3" s="97"/>
    </row>
    <row r="4" spans="1:10" s="1" customFormat="1" ht="15" customHeight="1" x14ac:dyDescent="0.25">
      <c r="A4" s="85" t="str">
        <f>Änderungsdoku!$A$6</f>
        <v>Anlage 4: Formblatt »Angaben zu den Zuschlagskriterien«</v>
      </c>
      <c r="B4" s="16"/>
      <c r="C4" s="16"/>
      <c r="D4" s="16"/>
      <c r="E4" s="2"/>
      <c r="F4" s="16"/>
      <c r="G4" s="16"/>
      <c r="H4" s="43"/>
      <c r="I4" s="97"/>
      <c r="J4" s="97"/>
    </row>
    <row r="5" spans="1:10" s="1" customFormat="1" ht="15" customHeight="1" x14ac:dyDescent="0.25">
      <c r="A5" s="86" t="str">
        <f>CONCATENATE("Anlage 4.1: Formblatt »",'Anl. 4.3 Zusammenfassung'!A15,"«")</f>
        <v>Anlage 4.1: Formblatt »Sprachenangebot und Verfügbarkeiten«</v>
      </c>
      <c r="B5" s="16"/>
      <c r="C5" s="16"/>
      <c r="D5" s="16"/>
      <c r="E5" s="2"/>
      <c r="F5" s="16"/>
      <c r="G5" s="16"/>
      <c r="H5" s="43"/>
      <c r="I5" s="97"/>
      <c r="J5" s="97"/>
    </row>
    <row r="6" spans="1:10" s="1" customFormat="1" ht="5.0999999999999996" customHeight="1" thickBot="1" x14ac:dyDescent="0.3">
      <c r="A6" s="48"/>
      <c r="B6" s="46"/>
      <c r="C6" s="46"/>
      <c r="D6" s="46"/>
      <c r="E6" s="45"/>
      <c r="F6" s="46"/>
      <c r="G6" s="46"/>
      <c r="H6" s="47"/>
      <c r="I6" s="97"/>
      <c r="J6" s="97"/>
    </row>
    <row r="7" spans="1:10" s="1" customFormat="1" ht="5.0999999999999996" customHeight="1" thickTop="1" x14ac:dyDescent="0.2">
      <c r="A7" s="32"/>
      <c r="B7" s="33"/>
      <c r="C7" s="33"/>
      <c r="D7" s="33"/>
      <c r="E7" s="33"/>
      <c r="F7" s="33"/>
      <c r="G7" s="33"/>
      <c r="H7" s="34"/>
      <c r="I7" s="97"/>
      <c r="J7" s="97"/>
    </row>
    <row r="8" spans="1:10" ht="18" customHeight="1" x14ac:dyDescent="0.2">
      <c r="A8" s="35" t="s">
        <v>6</v>
      </c>
      <c r="B8" s="127"/>
      <c r="C8" s="128"/>
      <c r="D8" s="128"/>
      <c r="E8" s="128"/>
      <c r="F8" s="128"/>
      <c r="G8" s="129"/>
      <c r="H8" s="36"/>
      <c r="I8" s="95"/>
      <c r="J8" s="95"/>
    </row>
    <row r="9" spans="1:10" ht="5.0999999999999996" customHeight="1" thickBot="1" x14ac:dyDescent="0.25">
      <c r="A9" s="37"/>
      <c r="B9" s="38"/>
      <c r="C9" s="38"/>
      <c r="D9" s="38"/>
      <c r="E9" s="39"/>
      <c r="F9" s="39"/>
      <c r="G9" s="39"/>
      <c r="H9" s="40"/>
      <c r="I9" s="95"/>
      <c r="J9" s="95"/>
    </row>
    <row r="10" spans="1:10" ht="5.0999999999999996" customHeight="1" thickTop="1" x14ac:dyDescent="0.2">
      <c r="I10" s="95"/>
      <c r="J10" s="95"/>
    </row>
    <row r="11" spans="1:10" ht="14.1" customHeight="1" x14ac:dyDescent="0.2">
      <c r="A11" s="114" t="s">
        <v>7</v>
      </c>
      <c r="B11" s="115"/>
      <c r="C11" s="108" t="s">
        <v>97</v>
      </c>
      <c r="D11" s="120" t="s">
        <v>29</v>
      </c>
      <c r="E11" s="108" t="s">
        <v>98</v>
      </c>
      <c r="F11" s="120" t="s">
        <v>29</v>
      </c>
      <c r="G11" s="108" t="s">
        <v>30</v>
      </c>
      <c r="H11" s="109"/>
      <c r="I11" s="95"/>
      <c r="J11" s="95"/>
    </row>
    <row r="12" spans="1:10" ht="14.1" customHeight="1" x14ac:dyDescent="0.2">
      <c r="A12" s="116"/>
      <c r="B12" s="117"/>
      <c r="C12" s="110"/>
      <c r="D12" s="121"/>
      <c r="E12" s="110"/>
      <c r="F12" s="121"/>
      <c r="G12" s="110"/>
      <c r="H12" s="111"/>
      <c r="I12" s="95"/>
      <c r="J12" s="95"/>
    </row>
    <row r="13" spans="1:10" ht="14.1" customHeight="1" x14ac:dyDescent="0.2">
      <c r="A13" s="118"/>
      <c r="B13" s="119"/>
      <c r="C13" s="112"/>
      <c r="D13" s="122"/>
      <c r="E13" s="112"/>
      <c r="F13" s="122"/>
      <c r="G13" s="112"/>
      <c r="H13" s="113"/>
      <c r="I13" s="95"/>
      <c r="J13" s="95"/>
    </row>
    <row r="14" spans="1:10" ht="5.0999999999999996" customHeight="1" x14ac:dyDescent="0.2">
      <c r="I14" s="95"/>
      <c r="J14" s="95"/>
    </row>
    <row r="15" spans="1:10" ht="13.5" customHeight="1" x14ac:dyDescent="0.2">
      <c r="A15" s="56" t="s">
        <v>73</v>
      </c>
      <c r="B15" s="51"/>
      <c r="C15" s="57"/>
      <c r="D15" s="58"/>
      <c r="E15" s="57"/>
      <c r="F15" s="58"/>
      <c r="G15" s="57"/>
      <c r="H15" s="59"/>
      <c r="I15" s="95"/>
      <c r="J15" s="95"/>
    </row>
    <row r="16" spans="1:10" ht="13.5" customHeight="1" x14ac:dyDescent="0.2">
      <c r="A16" s="20" t="s">
        <v>8</v>
      </c>
      <c r="B16" s="17"/>
      <c r="C16" s="25" t="s">
        <v>125</v>
      </c>
      <c r="D16" s="21">
        <f>IFERROR(VLOOKUP(CONCATENATE($A$15,"_",C16,"_","innerhalb"),Kataloge!$A$2:$E$22,5,FALSE),0)</f>
        <v>0</v>
      </c>
      <c r="E16" s="25" t="s">
        <v>125</v>
      </c>
      <c r="F16" s="21">
        <f>IFERROR(VLOOKUP(CONCATENATE($A$15,"_",E16,"_","außerhalb"),Kataloge!$A$2:$E$22,5,FALSE),0)</f>
        <v>0</v>
      </c>
      <c r="G16" s="123">
        <f t="shared" ref="G16:G29" si="0">D16+F16</f>
        <v>0</v>
      </c>
      <c r="H16" s="124"/>
      <c r="I16" s="95"/>
      <c r="J16" s="95"/>
    </row>
    <row r="17" spans="1:10" ht="13.5" customHeight="1" x14ac:dyDescent="0.2">
      <c r="A17" s="20" t="s">
        <v>9</v>
      </c>
      <c r="B17" s="17"/>
      <c r="C17" s="88" t="s">
        <v>125</v>
      </c>
      <c r="D17" s="21">
        <f>IFERROR(VLOOKUP(CONCATENATE($A$15,"_",C17,"_","innerhalb"),Kataloge!$A$2:$E$22,5,FALSE),0)</f>
        <v>0</v>
      </c>
      <c r="E17" s="88" t="s">
        <v>125</v>
      </c>
      <c r="F17" s="21">
        <f>IFERROR(VLOOKUP(CONCATENATE($A$15,"_",E17,"_","außerhalb"),Kataloge!$A$2:$E$22,5,FALSE),0)</f>
        <v>0</v>
      </c>
      <c r="G17" s="123">
        <f t="shared" si="0"/>
        <v>0</v>
      </c>
      <c r="H17" s="124"/>
      <c r="I17" s="95"/>
      <c r="J17" s="95"/>
    </row>
    <row r="18" spans="1:10" ht="13.5" customHeight="1" x14ac:dyDescent="0.2">
      <c r="A18" s="20" t="s">
        <v>10</v>
      </c>
      <c r="B18" s="17"/>
      <c r="C18" s="88" t="s">
        <v>125</v>
      </c>
      <c r="D18" s="21">
        <f>IFERROR(VLOOKUP(CONCATENATE($A$15,"_",C18,"_","innerhalb"),Kataloge!$A$2:$E$22,5,FALSE),0)</f>
        <v>0</v>
      </c>
      <c r="E18" s="88" t="s">
        <v>125</v>
      </c>
      <c r="F18" s="21">
        <f>IFERROR(VLOOKUP(CONCATENATE($A$15,"_",E18,"_","außerhalb"),Kataloge!$A$2:$E$22,5,FALSE),0)</f>
        <v>0</v>
      </c>
      <c r="G18" s="123">
        <f t="shared" si="0"/>
        <v>0</v>
      </c>
      <c r="H18" s="124"/>
      <c r="I18" s="95"/>
      <c r="J18" s="95"/>
    </row>
    <row r="19" spans="1:10" ht="13.5" customHeight="1" x14ac:dyDescent="0.2">
      <c r="A19" s="20" t="s">
        <v>11</v>
      </c>
      <c r="B19" s="17"/>
      <c r="C19" s="88" t="s">
        <v>125</v>
      </c>
      <c r="D19" s="21">
        <f>IFERROR(VLOOKUP(CONCATENATE($A$15,"_",C19,"_","innerhalb"),Kataloge!$A$2:$E$22,5,FALSE),0)</f>
        <v>0</v>
      </c>
      <c r="E19" s="88" t="s">
        <v>125</v>
      </c>
      <c r="F19" s="21">
        <f>IFERROR(VLOOKUP(CONCATENATE($A$15,"_",E19,"_","außerhalb"),Kataloge!$A$2:$E$22,5,FALSE),0)</f>
        <v>0</v>
      </c>
      <c r="G19" s="123">
        <f t="shared" si="0"/>
        <v>0</v>
      </c>
      <c r="H19" s="124"/>
      <c r="I19" s="95"/>
      <c r="J19" s="95"/>
    </row>
    <row r="20" spans="1:10" ht="13.5" customHeight="1" x14ac:dyDescent="0.2">
      <c r="A20" s="20" t="s">
        <v>13</v>
      </c>
      <c r="B20" s="17"/>
      <c r="C20" s="88" t="s">
        <v>125</v>
      </c>
      <c r="D20" s="21">
        <f>IFERROR(VLOOKUP(CONCATENATE($A$15,"_",C20,"_","innerhalb"),Kataloge!$A$2:$E$22,5,FALSE),0)</f>
        <v>0</v>
      </c>
      <c r="E20" s="88" t="s">
        <v>125</v>
      </c>
      <c r="F20" s="21">
        <f>IFERROR(VLOOKUP(CONCATENATE($A$15,"_",E20,"_","außerhalb"),Kataloge!$A$2:$E$22,5,FALSE),0)</f>
        <v>0</v>
      </c>
      <c r="G20" s="123">
        <f t="shared" si="0"/>
        <v>0</v>
      </c>
      <c r="H20" s="124"/>
      <c r="I20" s="95"/>
      <c r="J20" s="95"/>
    </row>
    <row r="21" spans="1:10" ht="13.5" customHeight="1" x14ac:dyDescent="0.2">
      <c r="A21" s="20" t="s">
        <v>15</v>
      </c>
      <c r="B21" s="17"/>
      <c r="C21" s="88" t="s">
        <v>125</v>
      </c>
      <c r="D21" s="21">
        <f>IFERROR(VLOOKUP(CONCATENATE($A$15,"_",C21,"_","innerhalb"),Kataloge!$A$2:$E$22,5,FALSE),0)</f>
        <v>0</v>
      </c>
      <c r="E21" s="88" t="s">
        <v>125</v>
      </c>
      <c r="F21" s="21">
        <f>IFERROR(VLOOKUP(CONCATENATE($A$15,"_",E21,"_","außerhalb"),Kataloge!$A$2:$E$22,5,FALSE),0)</f>
        <v>0</v>
      </c>
      <c r="G21" s="123">
        <f t="shared" si="0"/>
        <v>0</v>
      </c>
      <c r="H21" s="124"/>
      <c r="I21" s="95"/>
      <c r="J21" s="95"/>
    </row>
    <row r="22" spans="1:10" ht="13.5" customHeight="1" x14ac:dyDescent="0.2">
      <c r="A22" s="20" t="s">
        <v>18</v>
      </c>
      <c r="B22" s="17"/>
      <c r="C22" s="88" t="s">
        <v>125</v>
      </c>
      <c r="D22" s="21">
        <f>IFERROR(VLOOKUP(CONCATENATE($A$15,"_",C22,"_","innerhalb"),Kataloge!$A$2:$E$22,5,FALSE),0)</f>
        <v>0</v>
      </c>
      <c r="E22" s="88" t="s">
        <v>125</v>
      </c>
      <c r="F22" s="21">
        <f>IFERROR(VLOOKUP(CONCATENATE($A$15,"_",E22,"_","außerhalb"),Kataloge!$A$2:$E$22,5,FALSE),0)</f>
        <v>0</v>
      </c>
      <c r="G22" s="123">
        <f t="shared" si="0"/>
        <v>0</v>
      </c>
      <c r="H22" s="124"/>
      <c r="I22" s="95"/>
      <c r="J22" s="95"/>
    </row>
    <row r="23" spans="1:10" ht="13.5" customHeight="1" x14ac:dyDescent="0.2">
      <c r="A23" s="20" t="s">
        <v>19</v>
      </c>
      <c r="B23" s="17"/>
      <c r="C23" s="88" t="s">
        <v>125</v>
      </c>
      <c r="D23" s="21">
        <f>IFERROR(VLOOKUP(CONCATENATE($A$15,"_",C23,"_","innerhalb"),Kataloge!$A$2:$E$22,5,FALSE),0)</f>
        <v>0</v>
      </c>
      <c r="E23" s="88" t="s">
        <v>125</v>
      </c>
      <c r="F23" s="21">
        <f>IFERROR(VLOOKUP(CONCATENATE($A$15,"_",E23,"_","außerhalb"),Kataloge!$A$2:$E$22,5,FALSE),0)</f>
        <v>0</v>
      </c>
      <c r="G23" s="123">
        <f t="shared" si="0"/>
        <v>0</v>
      </c>
      <c r="H23" s="124"/>
      <c r="I23" s="95"/>
      <c r="J23" s="95"/>
    </row>
    <row r="24" spans="1:10" ht="13.5" customHeight="1" x14ac:dyDescent="0.2">
      <c r="A24" s="20" t="s">
        <v>20</v>
      </c>
      <c r="B24" s="17"/>
      <c r="C24" s="88" t="s">
        <v>125</v>
      </c>
      <c r="D24" s="21">
        <f>IFERROR(VLOOKUP(CONCATENATE($A$15,"_",C24,"_","innerhalb"),Kataloge!$A$2:$E$22,5,FALSE),0)</f>
        <v>0</v>
      </c>
      <c r="E24" s="88" t="s">
        <v>125</v>
      </c>
      <c r="F24" s="21">
        <f>IFERROR(VLOOKUP(CONCATENATE($A$15,"_",E24,"_","außerhalb"),Kataloge!$A$2:$E$22,5,FALSE),0)</f>
        <v>0</v>
      </c>
      <c r="G24" s="123">
        <f t="shared" si="0"/>
        <v>0</v>
      </c>
      <c r="H24" s="124"/>
      <c r="I24" s="95"/>
      <c r="J24" s="95"/>
    </row>
    <row r="25" spans="1:10" ht="13.5" customHeight="1" x14ac:dyDescent="0.2">
      <c r="A25" s="20" t="s">
        <v>21</v>
      </c>
      <c r="B25" s="17"/>
      <c r="C25" s="88" t="s">
        <v>125</v>
      </c>
      <c r="D25" s="21">
        <f>IFERROR(VLOOKUP(CONCATENATE($A$15,"_",C25,"_","innerhalb"),Kataloge!$A$2:$E$22,5,FALSE),0)</f>
        <v>0</v>
      </c>
      <c r="E25" s="88" t="s">
        <v>125</v>
      </c>
      <c r="F25" s="21">
        <f>IFERROR(VLOOKUP(CONCATENATE($A$15,"_",E25,"_","außerhalb"),Kataloge!$A$2:$E$22,5,FALSE),0)</f>
        <v>0</v>
      </c>
      <c r="G25" s="123">
        <f t="shared" si="0"/>
        <v>0</v>
      </c>
      <c r="H25" s="124"/>
      <c r="I25" s="95"/>
      <c r="J25" s="95"/>
    </row>
    <row r="26" spans="1:10" ht="13.5" customHeight="1" x14ac:dyDescent="0.2">
      <c r="A26" s="20" t="s">
        <v>22</v>
      </c>
      <c r="B26" s="17"/>
      <c r="C26" s="88" t="s">
        <v>125</v>
      </c>
      <c r="D26" s="21">
        <f>IFERROR(VLOOKUP(CONCATENATE($A$15,"_",C26,"_","innerhalb"),Kataloge!$A$2:$E$22,5,FALSE),0)</f>
        <v>0</v>
      </c>
      <c r="E26" s="88" t="s">
        <v>125</v>
      </c>
      <c r="F26" s="21">
        <f>IFERROR(VLOOKUP(CONCATENATE($A$15,"_",E26,"_","außerhalb"),Kataloge!$A$2:$E$22,5,FALSE),0)</f>
        <v>0</v>
      </c>
      <c r="G26" s="123">
        <f t="shared" si="0"/>
        <v>0</v>
      </c>
      <c r="H26" s="124"/>
      <c r="I26" s="95"/>
      <c r="J26" s="95"/>
    </row>
    <row r="27" spans="1:10" ht="13.5" customHeight="1" x14ac:dyDescent="0.2">
      <c r="A27" s="20" t="s">
        <v>23</v>
      </c>
      <c r="B27" s="17"/>
      <c r="C27" s="88" t="s">
        <v>125</v>
      </c>
      <c r="D27" s="21">
        <f>IFERROR(VLOOKUP(CONCATENATE($A$15,"_",C27,"_","innerhalb"),Kataloge!$A$2:$E$22,5,FALSE),0)</f>
        <v>0</v>
      </c>
      <c r="E27" s="88" t="s">
        <v>125</v>
      </c>
      <c r="F27" s="21">
        <f>IFERROR(VLOOKUP(CONCATENATE($A$15,"_",E27,"_","außerhalb"),Kataloge!$A$2:$E$22,5,FALSE),0)</f>
        <v>0</v>
      </c>
      <c r="G27" s="123">
        <f t="shared" si="0"/>
        <v>0</v>
      </c>
      <c r="H27" s="124"/>
      <c r="I27" s="95"/>
      <c r="J27" s="95"/>
    </row>
    <row r="28" spans="1:10" ht="13.5" customHeight="1" x14ac:dyDescent="0.2">
      <c r="A28" s="20" t="s">
        <v>24</v>
      </c>
      <c r="B28" s="17"/>
      <c r="C28" s="88" t="s">
        <v>125</v>
      </c>
      <c r="D28" s="21">
        <f>IFERROR(VLOOKUP(CONCATENATE($A$15,"_",C28,"_","innerhalb"),Kataloge!$A$2:$E$22,5,FALSE),0)</f>
        <v>0</v>
      </c>
      <c r="E28" s="88" t="s">
        <v>125</v>
      </c>
      <c r="F28" s="21">
        <f>IFERROR(VLOOKUP(CONCATENATE($A$15,"_",E28,"_","außerhalb"),Kataloge!$A$2:$E$22,5,FALSE),0)</f>
        <v>0</v>
      </c>
      <c r="G28" s="123">
        <f t="shared" si="0"/>
        <v>0</v>
      </c>
      <c r="H28" s="124"/>
      <c r="I28" s="95"/>
      <c r="J28" s="95"/>
    </row>
    <row r="29" spans="1:10" ht="13.5" customHeight="1" x14ac:dyDescent="0.2">
      <c r="A29" s="20" t="s">
        <v>25</v>
      </c>
      <c r="B29" s="17"/>
      <c r="C29" s="88" t="s">
        <v>125</v>
      </c>
      <c r="D29" s="21">
        <f>IFERROR(VLOOKUP(CONCATENATE($A$15,"_",C29,"_","innerhalb"),Kataloge!$A$2:$E$22,5,FALSE),0)</f>
        <v>0</v>
      </c>
      <c r="E29" s="88" t="s">
        <v>125</v>
      </c>
      <c r="F29" s="21">
        <f>IFERROR(VLOOKUP(CONCATENATE($A$15,"_",E29,"_","außerhalb"),Kataloge!$A$2:$E$22,5,FALSE),0)</f>
        <v>0</v>
      </c>
      <c r="G29" s="123">
        <f t="shared" si="0"/>
        <v>0</v>
      </c>
      <c r="H29" s="124"/>
      <c r="I29" s="95"/>
      <c r="J29" s="95"/>
    </row>
    <row r="30" spans="1:10" ht="13.5" customHeight="1" x14ac:dyDescent="0.2">
      <c r="A30" s="23" t="s">
        <v>31</v>
      </c>
      <c r="B30" s="24"/>
      <c r="C30" s="24"/>
      <c r="D30" s="28">
        <f>SUM(D16:D29)</f>
        <v>0</v>
      </c>
      <c r="E30" s="19"/>
      <c r="F30" s="28">
        <f>SUM(F16:F29)</f>
        <v>0</v>
      </c>
      <c r="G30" s="125">
        <f>SUM(G16:G29)</f>
        <v>0</v>
      </c>
      <c r="H30" s="126"/>
      <c r="I30" s="95"/>
      <c r="J30" s="95"/>
    </row>
    <row r="31" spans="1:10" ht="5.0999999999999996" customHeight="1" x14ac:dyDescent="0.2">
      <c r="I31" s="95"/>
      <c r="J31" s="95"/>
    </row>
    <row r="32" spans="1:10" ht="13.5" customHeight="1" x14ac:dyDescent="0.2">
      <c r="A32" s="56" t="s">
        <v>45</v>
      </c>
      <c r="B32" s="52"/>
      <c r="C32" s="53"/>
      <c r="D32" s="54"/>
      <c r="E32" s="53"/>
      <c r="F32" s="54"/>
      <c r="G32" s="54"/>
      <c r="H32" s="55"/>
      <c r="I32" s="95"/>
      <c r="J32" s="95"/>
    </row>
    <row r="33" spans="1:11" ht="13.5" customHeight="1" x14ac:dyDescent="0.2">
      <c r="A33" s="20" t="s">
        <v>32</v>
      </c>
      <c r="B33" s="17"/>
      <c r="C33" s="88" t="s">
        <v>125</v>
      </c>
      <c r="D33" s="21">
        <f>IFERROR(VLOOKUP(CONCATENATE($A$32,"_",C33,"_","innerhalb"),Kataloge!$A$2:$E$22,5,FALSE),0)</f>
        <v>0</v>
      </c>
      <c r="E33" s="88" t="s">
        <v>125</v>
      </c>
      <c r="F33" s="21">
        <f>IFERROR(MIN(VLOOKUP(CONCATENATE($A$32,"_",J33,"_","außerhalb"),Kataloge!$A$2:$E$22,5,FALSE),VLOOKUP(CONCATENATE($A$32,"_",E33,"_","außerhalb"),Kataloge!$A$2:$E$22,5,FALSE)),0)</f>
        <v>0</v>
      </c>
      <c r="G33" s="123">
        <f t="shared" ref="G33:G73" si="1">D33+F33</f>
        <v>0</v>
      </c>
      <c r="H33" s="124"/>
      <c r="I33" s="96" t="str">
        <f>IFERROR(VLOOKUP(C33,Kataloge!$D$11:$F$17,3,FALSE),"")</f>
        <v>Bereich_0</v>
      </c>
      <c r="J33" s="96">
        <f>VLOOKUP(I33,Kataloge!$F$11:$G$17,2,FALSE)</f>
        <v>0</v>
      </c>
      <c r="K33" s="81" t="str">
        <f>IF(OR(C33="Bitte auswählen!",C33="",E33="Bitte auswählen!",E33=""),"",IF(VLOOKUP(CONCATENATE($A$32,"_",J33,"_","außerhalb"),Kataloge!$A$2:$E$22,5,FALSE)&lt;VLOOKUP(CONCATENATE($A$32,"_",E33,"_","außerhalb"),Kataloge!$A$2:$E$22,5,FALSE),"Es erfolgt eine Reduzierung der Punkte außerhalb des Tagesdienstes, da eine geringere Wartezeit als innerhalb des Tagesdienstes nicht plausibel ist.",""))</f>
        <v/>
      </c>
    </row>
    <row r="34" spans="1:11" ht="13.5" customHeight="1" x14ac:dyDescent="0.2">
      <c r="A34" s="20" t="s">
        <v>33</v>
      </c>
      <c r="B34" s="17"/>
      <c r="C34" s="88" t="s">
        <v>125</v>
      </c>
      <c r="D34" s="21">
        <f>IFERROR(VLOOKUP(CONCATENATE($A$32,"_",C34,"_","innerhalb"),Kataloge!$A$2:$E$22,5,FALSE),0)</f>
        <v>0</v>
      </c>
      <c r="E34" s="88" t="s">
        <v>125</v>
      </c>
      <c r="F34" s="21">
        <f>IFERROR(MIN(VLOOKUP(CONCATENATE($A$32,"_",J34,"_","außerhalb"),Kataloge!$A$2:$E$22,5,FALSE),VLOOKUP(CONCATENATE($A$32,"_",E34,"_","außerhalb"),Kataloge!$A$2:$E$22,5,FALSE)),0)</f>
        <v>0</v>
      </c>
      <c r="G34" s="123">
        <f t="shared" si="1"/>
        <v>0</v>
      </c>
      <c r="H34" s="124"/>
      <c r="I34" s="96" t="str">
        <f>IFERROR(VLOOKUP(C34,Kataloge!$D$11:$F$17,3,FALSE),"")</f>
        <v>Bereich_0</v>
      </c>
      <c r="J34" s="96">
        <f>VLOOKUP(I34,Kataloge!$F$11:$G$17,2,FALSE)</f>
        <v>0</v>
      </c>
      <c r="K34" s="81" t="str">
        <f>IF(OR(C34="Bitte auswählen!",C34="",E34="Bitte auswählen!",E34=""),"",IF(VLOOKUP(CONCATENATE($A$32,"_",J34,"_","außerhalb"),Kataloge!$A$2:$E$22,5,FALSE)&lt;VLOOKUP(CONCATENATE($A$32,"_",E34,"_","außerhalb"),Kataloge!$A$2:$E$22,5,FALSE),"Es erfolgt eine Reduzierung der Punkte außerhalb des Tagesdienstes, da eine geringere Wartezeit als innerhalb des Tagesdienstes nicht plausibel ist.",""))</f>
        <v/>
      </c>
    </row>
    <row r="35" spans="1:11" ht="13.5" customHeight="1" x14ac:dyDescent="0.2">
      <c r="A35" s="20" t="s">
        <v>74</v>
      </c>
      <c r="B35" s="17"/>
      <c r="C35" s="88" t="s">
        <v>125</v>
      </c>
      <c r="D35" s="21">
        <f>IFERROR(VLOOKUP(CONCATENATE($A$32,"_",C35,"_","innerhalb"),Kataloge!$A$2:$E$22,5,FALSE),0)</f>
        <v>0</v>
      </c>
      <c r="E35" s="88" t="s">
        <v>125</v>
      </c>
      <c r="F35" s="21">
        <f>IFERROR(MIN(VLOOKUP(CONCATENATE($A$32,"_",J35,"_","außerhalb"),Kataloge!$A$2:$E$22,5,FALSE),VLOOKUP(CONCATENATE($A$32,"_",E35,"_","außerhalb"),Kataloge!$A$2:$E$22,5,FALSE)),0)</f>
        <v>0</v>
      </c>
      <c r="G35" s="123">
        <f t="shared" si="1"/>
        <v>0</v>
      </c>
      <c r="H35" s="124"/>
      <c r="I35" s="96" t="str">
        <f>IFERROR(VLOOKUP(C35,Kataloge!$D$11:$F$17,3,FALSE),"")</f>
        <v>Bereich_0</v>
      </c>
      <c r="J35" s="96">
        <f>VLOOKUP(I35,Kataloge!$F$11:$G$17,2,FALSE)</f>
        <v>0</v>
      </c>
      <c r="K35" s="81" t="str">
        <f>IF(OR(C35="Bitte auswählen!",C35="",E35="Bitte auswählen!",E35=""),"",IF(VLOOKUP(CONCATENATE($A$32,"_",J35,"_","außerhalb"),Kataloge!$A$2:$E$22,5,FALSE)&lt;VLOOKUP(CONCATENATE($A$32,"_",E35,"_","außerhalb"),Kataloge!$A$2:$E$22,5,FALSE),"Es erfolgt eine Reduzierung der Punkte außerhalb des Tagesdienstes, da eine geringere Wartezeit als innerhalb des Tagesdienstes nicht plausibel ist.",""))</f>
        <v/>
      </c>
    </row>
    <row r="36" spans="1:11" ht="13.5" customHeight="1" x14ac:dyDescent="0.2">
      <c r="A36" s="20" t="s">
        <v>75</v>
      </c>
      <c r="B36" s="17"/>
      <c r="C36" s="88" t="s">
        <v>125</v>
      </c>
      <c r="D36" s="21">
        <f>IFERROR(VLOOKUP(CONCATENATE($A$32,"_",C36,"_","innerhalb"),Kataloge!$A$2:$E$22,5,FALSE),0)</f>
        <v>0</v>
      </c>
      <c r="E36" s="88" t="s">
        <v>125</v>
      </c>
      <c r="F36" s="21">
        <f>IFERROR(MIN(VLOOKUP(CONCATENATE($A$32,"_",J36,"_","außerhalb"),Kataloge!$A$2:$E$22,5,FALSE),VLOOKUP(CONCATENATE($A$32,"_",E36,"_","außerhalb"),Kataloge!$A$2:$E$22,5,FALSE)),0)</f>
        <v>0</v>
      </c>
      <c r="G36" s="123">
        <f t="shared" si="1"/>
        <v>0</v>
      </c>
      <c r="H36" s="124"/>
      <c r="I36" s="96" t="str">
        <f>IFERROR(VLOOKUP(C36,Kataloge!$D$11:$F$17,3,FALSE),"")</f>
        <v>Bereich_0</v>
      </c>
      <c r="J36" s="96">
        <f>VLOOKUP(I36,Kataloge!$F$11:$G$17,2,FALSE)</f>
        <v>0</v>
      </c>
      <c r="K36" s="81" t="str">
        <f>IF(OR(C36="Bitte auswählen!",C36="",E36="Bitte auswählen!",E36=""),"",IF(VLOOKUP(CONCATENATE($A$32,"_",J36,"_","außerhalb"),Kataloge!$A$2:$E$22,5,FALSE)&lt;VLOOKUP(CONCATENATE($A$32,"_",E36,"_","außerhalb"),Kataloge!$A$2:$E$22,5,FALSE),"Es erfolgt eine Reduzierung der Punkte außerhalb des Tagesdienstes, da eine geringere Wartezeit als innerhalb des Tagesdienstes nicht plausibel ist.",""))</f>
        <v/>
      </c>
    </row>
    <row r="37" spans="1:11" ht="13.5" customHeight="1" x14ac:dyDescent="0.2">
      <c r="A37" s="20" t="s">
        <v>34</v>
      </c>
      <c r="B37" s="17"/>
      <c r="C37" s="88" t="s">
        <v>125</v>
      </c>
      <c r="D37" s="21">
        <f>IFERROR(VLOOKUP(CONCATENATE($A$32,"_",C37,"_","innerhalb"),Kataloge!$A$2:$E$22,5,FALSE),0)</f>
        <v>0</v>
      </c>
      <c r="E37" s="88" t="s">
        <v>125</v>
      </c>
      <c r="F37" s="21">
        <f>IFERROR(MIN(VLOOKUP(CONCATENATE($A$32,"_",J37,"_","außerhalb"),Kataloge!$A$2:$E$22,5,FALSE),VLOOKUP(CONCATENATE($A$32,"_",E37,"_","außerhalb"),Kataloge!$A$2:$E$22,5,FALSE)),0)</f>
        <v>0</v>
      </c>
      <c r="G37" s="123">
        <f t="shared" si="1"/>
        <v>0</v>
      </c>
      <c r="H37" s="124"/>
      <c r="I37" s="96" t="str">
        <f>IFERROR(VLOOKUP(C37,Kataloge!$D$11:$F$17,3,FALSE),"")</f>
        <v>Bereich_0</v>
      </c>
      <c r="J37" s="96">
        <f>VLOOKUP(I37,Kataloge!$F$11:$G$17,2,FALSE)</f>
        <v>0</v>
      </c>
      <c r="K37" s="81" t="str">
        <f>IF(OR(C37="Bitte auswählen!",C37="",E37="Bitte auswählen!",E37=""),"",IF(VLOOKUP(CONCATENATE($A$32,"_",J37,"_","außerhalb"),Kataloge!$A$2:$E$22,5,FALSE)&lt;VLOOKUP(CONCATENATE($A$32,"_",E37,"_","außerhalb"),Kataloge!$A$2:$E$22,5,FALSE),"Es erfolgt eine Reduzierung der Punkte außerhalb des Tagesdienstes, da eine geringere Wartezeit als innerhalb des Tagesdienstes nicht plausibel ist.",""))</f>
        <v/>
      </c>
    </row>
    <row r="38" spans="1:11" ht="13.5" customHeight="1" x14ac:dyDescent="0.2">
      <c r="A38" s="20" t="s">
        <v>76</v>
      </c>
      <c r="B38" s="17"/>
      <c r="C38" s="88" t="s">
        <v>125</v>
      </c>
      <c r="D38" s="21">
        <f>IFERROR(VLOOKUP(CONCATENATE($A$32,"_",C38,"_","innerhalb"),Kataloge!$A$2:$E$22,5,FALSE),0)</f>
        <v>0</v>
      </c>
      <c r="E38" s="88" t="s">
        <v>125</v>
      </c>
      <c r="F38" s="21">
        <f>IFERROR(MIN(VLOOKUP(CONCATENATE($A$32,"_",J38,"_","außerhalb"),Kataloge!$A$2:$E$22,5,FALSE),VLOOKUP(CONCATENATE($A$32,"_",E38,"_","außerhalb"),Kataloge!$A$2:$E$22,5,FALSE)),0)</f>
        <v>0</v>
      </c>
      <c r="G38" s="123">
        <f t="shared" si="1"/>
        <v>0</v>
      </c>
      <c r="H38" s="124"/>
      <c r="I38" s="96" t="str">
        <f>IFERROR(VLOOKUP(C38,Kataloge!$D$11:$F$17,3,FALSE),"")</f>
        <v>Bereich_0</v>
      </c>
      <c r="J38" s="96">
        <f>VLOOKUP(I38,Kataloge!$F$11:$G$17,2,FALSE)</f>
        <v>0</v>
      </c>
      <c r="K38" s="81" t="str">
        <f>IF(OR(C38="Bitte auswählen!",C38="",E38="Bitte auswählen!",E38=""),"",IF(VLOOKUP(CONCATENATE($A$32,"_",J38,"_","außerhalb"),Kataloge!$A$2:$E$22,5,FALSE)&lt;VLOOKUP(CONCATENATE($A$32,"_",E38,"_","außerhalb"),Kataloge!$A$2:$E$22,5,FALSE),"Es erfolgt eine Reduzierung der Punkte außerhalb des Tagesdienstes, da eine geringere Wartezeit als innerhalb des Tagesdienstes nicht plausibel ist.",""))</f>
        <v/>
      </c>
    </row>
    <row r="39" spans="1:11" ht="13.5" customHeight="1" x14ac:dyDescent="0.2">
      <c r="A39" s="20" t="s">
        <v>35</v>
      </c>
      <c r="B39" s="17"/>
      <c r="C39" s="88" t="s">
        <v>125</v>
      </c>
      <c r="D39" s="21">
        <f>IFERROR(VLOOKUP(CONCATENATE($A$32,"_",C39,"_","innerhalb"),Kataloge!$A$2:$E$22,5,FALSE),0)</f>
        <v>0</v>
      </c>
      <c r="E39" s="88" t="s">
        <v>125</v>
      </c>
      <c r="F39" s="21">
        <f>IFERROR(MIN(VLOOKUP(CONCATENATE($A$32,"_",J39,"_","außerhalb"),Kataloge!$A$2:$E$22,5,FALSE),VLOOKUP(CONCATENATE($A$32,"_",E39,"_","außerhalb"),Kataloge!$A$2:$E$22,5,FALSE)),0)</f>
        <v>0</v>
      </c>
      <c r="G39" s="123">
        <f t="shared" si="1"/>
        <v>0</v>
      </c>
      <c r="H39" s="124"/>
      <c r="I39" s="96" t="str">
        <f>IFERROR(VLOOKUP(C39,Kataloge!$D$11:$F$17,3,FALSE),"")</f>
        <v>Bereich_0</v>
      </c>
      <c r="J39" s="96">
        <f>VLOOKUP(I39,Kataloge!$F$11:$G$17,2,FALSE)</f>
        <v>0</v>
      </c>
      <c r="K39" s="81" t="str">
        <f>IF(OR(C39="Bitte auswählen!",C39="",E39="Bitte auswählen!",E39=""),"",IF(VLOOKUP(CONCATENATE($A$32,"_",J39,"_","außerhalb"),Kataloge!$A$2:$E$22,5,FALSE)&lt;VLOOKUP(CONCATENATE($A$32,"_",E39,"_","außerhalb"),Kataloge!$A$2:$E$22,5,FALSE),"Es erfolgt eine Reduzierung der Punkte außerhalb des Tagesdienstes, da eine geringere Wartezeit als innerhalb des Tagesdienstes nicht plausibel ist.",""))</f>
        <v/>
      </c>
    </row>
    <row r="40" spans="1:11" ht="13.5" customHeight="1" x14ac:dyDescent="0.2">
      <c r="A40" s="20" t="s">
        <v>12</v>
      </c>
      <c r="B40" s="17"/>
      <c r="C40" s="88" t="s">
        <v>125</v>
      </c>
      <c r="D40" s="21">
        <f>IFERROR(VLOOKUP(CONCATENATE($A$32,"_",C40,"_","innerhalb"),Kataloge!$A$2:$E$22,5,FALSE),0)</f>
        <v>0</v>
      </c>
      <c r="E40" s="88" t="s">
        <v>125</v>
      </c>
      <c r="F40" s="21">
        <f>IFERROR(MIN(VLOOKUP(CONCATENATE($A$32,"_",J40,"_","außerhalb"),Kataloge!$A$2:$E$22,5,FALSE),VLOOKUP(CONCATENATE($A$32,"_",E40,"_","außerhalb"),Kataloge!$A$2:$E$22,5,FALSE)),0)</f>
        <v>0</v>
      </c>
      <c r="G40" s="123">
        <f t="shared" si="1"/>
        <v>0</v>
      </c>
      <c r="H40" s="124"/>
      <c r="I40" s="96" t="str">
        <f>IFERROR(VLOOKUP(C40,Kataloge!$D$11:$F$17,3,FALSE),"")</f>
        <v>Bereich_0</v>
      </c>
      <c r="J40" s="96">
        <f>VLOOKUP(I40,Kataloge!$F$11:$G$17,2,FALSE)</f>
        <v>0</v>
      </c>
      <c r="K40" s="81" t="str">
        <f>IF(OR(C40="Bitte auswählen!",C40="",E40="Bitte auswählen!",E40=""),"",IF(VLOOKUP(CONCATENATE($A$32,"_",J40,"_","außerhalb"),Kataloge!$A$2:$E$22,5,FALSE)&lt;VLOOKUP(CONCATENATE($A$32,"_",E40,"_","außerhalb"),Kataloge!$A$2:$E$22,5,FALSE),"Es erfolgt eine Reduzierung der Punkte außerhalb des Tagesdienstes, da eine geringere Wartezeit als innerhalb des Tagesdienstes nicht plausibel ist.",""))</f>
        <v/>
      </c>
    </row>
    <row r="41" spans="1:11" ht="13.5" customHeight="1" x14ac:dyDescent="0.2">
      <c r="A41" s="20" t="s">
        <v>77</v>
      </c>
      <c r="B41" s="17"/>
      <c r="C41" s="88" t="s">
        <v>125</v>
      </c>
      <c r="D41" s="21">
        <f>IFERROR(VLOOKUP(CONCATENATE($A$32,"_",C41,"_","innerhalb"),Kataloge!$A$2:$E$22,5,FALSE),0)</f>
        <v>0</v>
      </c>
      <c r="E41" s="88" t="s">
        <v>125</v>
      </c>
      <c r="F41" s="21">
        <f>IFERROR(MIN(VLOOKUP(CONCATENATE($A$32,"_",J41,"_","außerhalb"),Kataloge!$A$2:$E$22,5,FALSE),VLOOKUP(CONCATENATE($A$32,"_",E41,"_","außerhalb"),Kataloge!$A$2:$E$22,5,FALSE)),0)</f>
        <v>0</v>
      </c>
      <c r="G41" s="123">
        <f t="shared" si="1"/>
        <v>0</v>
      </c>
      <c r="H41" s="124"/>
      <c r="I41" s="96" t="str">
        <f>IFERROR(VLOOKUP(C41,Kataloge!$D$11:$F$17,3,FALSE),"")</f>
        <v>Bereich_0</v>
      </c>
      <c r="J41" s="96">
        <f>VLOOKUP(I41,Kataloge!$F$11:$G$17,2,FALSE)</f>
        <v>0</v>
      </c>
      <c r="K41" s="81" t="str">
        <f>IF(OR(C41="Bitte auswählen!",C41="",E41="Bitte auswählen!",E41=""),"",IF(VLOOKUP(CONCATENATE($A$32,"_",J41,"_","außerhalb"),Kataloge!$A$2:$E$22,5,FALSE)&lt;VLOOKUP(CONCATENATE($A$32,"_",E41,"_","außerhalb"),Kataloge!$A$2:$E$22,5,FALSE),"Es erfolgt eine Reduzierung der Punkte außerhalb des Tagesdienstes, da eine geringere Wartezeit als innerhalb des Tagesdienstes nicht plausibel ist.",""))</f>
        <v/>
      </c>
    </row>
    <row r="42" spans="1:11" ht="13.5" customHeight="1" x14ac:dyDescent="0.2">
      <c r="A42" s="20" t="s">
        <v>36</v>
      </c>
      <c r="B42" s="17"/>
      <c r="C42" s="88" t="s">
        <v>125</v>
      </c>
      <c r="D42" s="21">
        <f>IFERROR(VLOOKUP(CONCATENATE($A$32,"_",C42,"_","innerhalb"),Kataloge!$A$2:$E$22,5,FALSE),0)</f>
        <v>0</v>
      </c>
      <c r="E42" s="88" t="s">
        <v>125</v>
      </c>
      <c r="F42" s="21">
        <f>IFERROR(MIN(VLOOKUP(CONCATENATE($A$32,"_",J42,"_","außerhalb"),Kataloge!$A$2:$E$22,5,FALSE),VLOOKUP(CONCATENATE($A$32,"_",E42,"_","außerhalb"),Kataloge!$A$2:$E$22,5,FALSE)),0)</f>
        <v>0</v>
      </c>
      <c r="G42" s="123">
        <f t="shared" si="1"/>
        <v>0</v>
      </c>
      <c r="H42" s="124"/>
      <c r="I42" s="96" t="str">
        <f>IFERROR(VLOOKUP(C42,Kataloge!$D$11:$F$17,3,FALSE),"")</f>
        <v>Bereich_0</v>
      </c>
      <c r="J42" s="96">
        <f>VLOOKUP(I42,Kataloge!$F$11:$G$17,2,FALSE)</f>
        <v>0</v>
      </c>
      <c r="K42" s="81" t="str">
        <f>IF(OR(C42="Bitte auswählen!",C42="",E42="Bitte auswählen!",E42=""),"",IF(VLOOKUP(CONCATENATE($A$32,"_",J42,"_","außerhalb"),Kataloge!$A$2:$E$22,5,FALSE)&lt;VLOOKUP(CONCATENATE($A$32,"_",E42,"_","außerhalb"),Kataloge!$A$2:$E$22,5,FALSE),"Es erfolgt eine Reduzierung der Punkte außerhalb des Tagesdienstes, da eine geringere Wartezeit als innerhalb des Tagesdienstes nicht plausibel ist.",""))</f>
        <v/>
      </c>
    </row>
    <row r="43" spans="1:11" ht="13.5" customHeight="1" x14ac:dyDescent="0.2">
      <c r="A43" s="20" t="s">
        <v>78</v>
      </c>
      <c r="B43" s="17"/>
      <c r="C43" s="88" t="s">
        <v>125</v>
      </c>
      <c r="D43" s="21">
        <f>IFERROR(VLOOKUP(CONCATENATE($A$32,"_",C43,"_","innerhalb"),Kataloge!$A$2:$E$22,5,FALSE),0)</f>
        <v>0</v>
      </c>
      <c r="E43" s="88" t="s">
        <v>125</v>
      </c>
      <c r="F43" s="21">
        <f>IFERROR(MIN(VLOOKUP(CONCATENATE($A$32,"_",J43,"_","außerhalb"),Kataloge!$A$2:$E$22,5,FALSE),VLOOKUP(CONCATENATE($A$32,"_",E43,"_","außerhalb"),Kataloge!$A$2:$E$22,5,FALSE)),0)</f>
        <v>0</v>
      </c>
      <c r="G43" s="123">
        <f t="shared" si="1"/>
        <v>0</v>
      </c>
      <c r="H43" s="124"/>
      <c r="I43" s="96" t="str">
        <f>IFERROR(VLOOKUP(C43,Kataloge!$D$11:$F$17,3,FALSE),"")</f>
        <v>Bereich_0</v>
      </c>
      <c r="J43" s="96">
        <f>VLOOKUP(I43,Kataloge!$F$11:$G$17,2,FALSE)</f>
        <v>0</v>
      </c>
      <c r="K43" s="81" t="str">
        <f>IF(OR(C43="Bitte auswählen!",C43="",E43="Bitte auswählen!",E43=""),"",IF(VLOOKUP(CONCATENATE($A$32,"_",J43,"_","außerhalb"),Kataloge!$A$2:$E$22,5,FALSE)&lt;VLOOKUP(CONCATENATE($A$32,"_",E43,"_","außerhalb"),Kataloge!$A$2:$E$22,5,FALSE),"Es erfolgt eine Reduzierung der Punkte außerhalb des Tagesdienstes, da eine geringere Wartezeit als innerhalb des Tagesdienstes nicht plausibel ist.",""))</f>
        <v/>
      </c>
    </row>
    <row r="44" spans="1:11" ht="13.5" customHeight="1" x14ac:dyDescent="0.2">
      <c r="A44" s="20" t="s">
        <v>79</v>
      </c>
      <c r="B44" s="17"/>
      <c r="C44" s="88" t="s">
        <v>125</v>
      </c>
      <c r="D44" s="21">
        <f>IFERROR(VLOOKUP(CONCATENATE($A$32,"_",C44,"_","innerhalb"),Kataloge!$A$2:$E$22,5,FALSE),0)</f>
        <v>0</v>
      </c>
      <c r="E44" s="88" t="s">
        <v>125</v>
      </c>
      <c r="F44" s="21">
        <f>IFERROR(MIN(VLOOKUP(CONCATENATE($A$32,"_",J44,"_","außerhalb"),Kataloge!$A$2:$E$22,5,FALSE),VLOOKUP(CONCATENATE($A$32,"_",E44,"_","außerhalb"),Kataloge!$A$2:$E$22,5,FALSE)),0)</f>
        <v>0</v>
      </c>
      <c r="G44" s="123">
        <f t="shared" si="1"/>
        <v>0</v>
      </c>
      <c r="H44" s="124"/>
      <c r="I44" s="96" t="str">
        <f>IFERROR(VLOOKUP(C44,Kataloge!$D$11:$F$17,3,FALSE),"")</f>
        <v>Bereich_0</v>
      </c>
      <c r="J44" s="96">
        <f>VLOOKUP(I44,Kataloge!$F$11:$G$17,2,FALSE)</f>
        <v>0</v>
      </c>
      <c r="K44" s="81" t="str">
        <f>IF(OR(C44="Bitte auswählen!",C44="",E44="Bitte auswählen!",E44=""),"",IF(VLOOKUP(CONCATENATE($A$32,"_",J44,"_","außerhalb"),Kataloge!$A$2:$E$22,5,FALSE)&lt;VLOOKUP(CONCATENATE($A$32,"_",E44,"_","außerhalb"),Kataloge!$A$2:$E$22,5,FALSE),"Es erfolgt eine Reduzierung der Punkte außerhalb des Tagesdienstes, da eine geringere Wartezeit als innerhalb des Tagesdienstes nicht plausibel ist.",""))</f>
        <v/>
      </c>
    </row>
    <row r="45" spans="1:11" ht="13.5" customHeight="1" x14ac:dyDescent="0.2">
      <c r="A45" s="20" t="s">
        <v>80</v>
      </c>
      <c r="B45" s="17"/>
      <c r="C45" s="88" t="s">
        <v>125</v>
      </c>
      <c r="D45" s="21">
        <f>IFERROR(VLOOKUP(CONCATENATE($A$32,"_",C45,"_","innerhalb"),Kataloge!$A$2:$E$22,5,FALSE),0)</f>
        <v>0</v>
      </c>
      <c r="E45" s="88" t="s">
        <v>125</v>
      </c>
      <c r="F45" s="21">
        <f>IFERROR(MIN(VLOOKUP(CONCATENATE($A$32,"_",J45,"_","außerhalb"),Kataloge!$A$2:$E$22,5,FALSE),VLOOKUP(CONCATENATE($A$32,"_",E45,"_","außerhalb"),Kataloge!$A$2:$E$22,5,FALSE)),0)</f>
        <v>0</v>
      </c>
      <c r="G45" s="123">
        <f t="shared" si="1"/>
        <v>0</v>
      </c>
      <c r="H45" s="124"/>
      <c r="I45" s="96" t="str">
        <f>IFERROR(VLOOKUP(C45,Kataloge!$D$11:$F$17,3,FALSE),"")</f>
        <v>Bereich_0</v>
      </c>
      <c r="J45" s="96">
        <f>VLOOKUP(I45,Kataloge!$F$11:$G$17,2,FALSE)</f>
        <v>0</v>
      </c>
      <c r="K45" s="81" t="str">
        <f>IF(OR(C45="Bitte auswählen!",C45="",E45="Bitte auswählen!",E45=""),"",IF(VLOOKUP(CONCATENATE($A$32,"_",J45,"_","außerhalb"),Kataloge!$A$2:$E$22,5,FALSE)&lt;VLOOKUP(CONCATENATE($A$32,"_",E45,"_","außerhalb"),Kataloge!$A$2:$E$22,5,FALSE),"Es erfolgt eine Reduzierung der Punkte außerhalb des Tagesdienstes, da eine geringere Wartezeit als innerhalb des Tagesdienstes nicht plausibel ist.",""))</f>
        <v/>
      </c>
    </row>
    <row r="46" spans="1:11" ht="13.5" customHeight="1" x14ac:dyDescent="0.2">
      <c r="A46" s="20" t="s">
        <v>37</v>
      </c>
      <c r="B46" s="17"/>
      <c r="C46" s="88" t="s">
        <v>125</v>
      </c>
      <c r="D46" s="21">
        <f>IFERROR(VLOOKUP(CONCATENATE($A$32,"_",C46,"_","innerhalb"),Kataloge!$A$2:$E$22,5,FALSE),0)</f>
        <v>0</v>
      </c>
      <c r="E46" s="88" t="s">
        <v>125</v>
      </c>
      <c r="F46" s="21">
        <f>IFERROR(MIN(VLOOKUP(CONCATENATE($A$32,"_",J46,"_","außerhalb"),Kataloge!$A$2:$E$22,5,FALSE),VLOOKUP(CONCATENATE($A$32,"_",E46,"_","außerhalb"),Kataloge!$A$2:$E$22,5,FALSE)),0)</f>
        <v>0</v>
      </c>
      <c r="G46" s="123">
        <f t="shared" si="1"/>
        <v>0</v>
      </c>
      <c r="H46" s="124"/>
      <c r="I46" s="96" t="str">
        <f>IFERROR(VLOOKUP(C46,Kataloge!$D$11:$F$17,3,FALSE),"")</f>
        <v>Bereich_0</v>
      </c>
      <c r="J46" s="96">
        <f>VLOOKUP(I46,Kataloge!$F$11:$G$17,2,FALSE)</f>
        <v>0</v>
      </c>
      <c r="K46" s="81" t="str">
        <f>IF(OR(C46="Bitte auswählen!",C46="",E46="Bitte auswählen!",E46=""),"",IF(VLOOKUP(CONCATENATE($A$32,"_",J46,"_","außerhalb"),Kataloge!$A$2:$E$22,5,FALSE)&lt;VLOOKUP(CONCATENATE($A$32,"_",E46,"_","außerhalb"),Kataloge!$A$2:$E$22,5,FALSE),"Es erfolgt eine Reduzierung der Punkte außerhalb des Tagesdienstes, da eine geringere Wartezeit als innerhalb des Tagesdienstes nicht plausibel ist.",""))</f>
        <v/>
      </c>
    </row>
    <row r="47" spans="1:11" ht="13.5" customHeight="1" x14ac:dyDescent="0.2">
      <c r="A47" s="20" t="s">
        <v>81</v>
      </c>
      <c r="B47" s="17"/>
      <c r="C47" s="88" t="s">
        <v>125</v>
      </c>
      <c r="D47" s="21">
        <f>IFERROR(VLOOKUP(CONCATENATE($A$32,"_",C47,"_","innerhalb"),Kataloge!$A$2:$E$22,5,FALSE),0)</f>
        <v>0</v>
      </c>
      <c r="E47" s="88" t="s">
        <v>125</v>
      </c>
      <c r="F47" s="21">
        <f>IFERROR(MIN(VLOOKUP(CONCATENATE($A$32,"_",J47,"_","außerhalb"),Kataloge!$A$2:$E$22,5,FALSE),VLOOKUP(CONCATENATE($A$32,"_",E47,"_","außerhalb"),Kataloge!$A$2:$E$22,5,FALSE)),0)</f>
        <v>0</v>
      </c>
      <c r="G47" s="123">
        <f t="shared" si="1"/>
        <v>0</v>
      </c>
      <c r="H47" s="124"/>
      <c r="I47" s="96" t="str">
        <f>IFERROR(VLOOKUP(C47,Kataloge!$D$11:$F$17,3,FALSE),"")</f>
        <v>Bereich_0</v>
      </c>
      <c r="J47" s="96">
        <f>VLOOKUP(I47,Kataloge!$F$11:$G$17,2,FALSE)</f>
        <v>0</v>
      </c>
      <c r="K47" s="81" t="str">
        <f>IF(OR(C47="Bitte auswählen!",C47="",E47="Bitte auswählen!",E47=""),"",IF(VLOOKUP(CONCATENATE($A$32,"_",J47,"_","außerhalb"),Kataloge!$A$2:$E$22,5,FALSE)&lt;VLOOKUP(CONCATENATE($A$32,"_",E47,"_","außerhalb"),Kataloge!$A$2:$E$22,5,FALSE),"Es erfolgt eine Reduzierung der Punkte außerhalb des Tagesdienstes, da eine geringere Wartezeit als innerhalb des Tagesdienstes nicht plausibel ist.",""))</f>
        <v/>
      </c>
    </row>
    <row r="48" spans="1:11" ht="13.5" customHeight="1" x14ac:dyDescent="0.2">
      <c r="A48" s="20" t="s">
        <v>14</v>
      </c>
      <c r="B48" s="17"/>
      <c r="C48" s="88" t="s">
        <v>125</v>
      </c>
      <c r="D48" s="21">
        <f>IFERROR(VLOOKUP(CONCATENATE($A$32,"_",C48,"_","innerhalb"),Kataloge!$A$2:$E$22,5,FALSE),0)</f>
        <v>0</v>
      </c>
      <c r="E48" s="88" t="s">
        <v>125</v>
      </c>
      <c r="F48" s="21">
        <f>IFERROR(MIN(VLOOKUP(CONCATENATE($A$32,"_",J48,"_","außerhalb"),Kataloge!$A$2:$E$22,5,FALSE),VLOOKUP(CONCATENATE($A$32,"_",E48,"_","außerhalb"),Kataloge!$A$2:$E$22,5,FALSE)),0)</f>
        <v>0</v>
      </c>
      <c r="G48" s="123">
        <f t="shared" si="1"/>
        <v>0</v>
      </c>
      <c r="H48" s="124"/>
      <c r="I48" s="96" t="str">
        <f>IFERROR(VLOOKUP(C48,Kataloge!$D$11:$F$17,3,FALSE),"")</f>
        <v>Bereich_0</v>
      </c>
      <c r="J48" s="96">
        <f>VLOOKUP(I48,Kataloge!$F$11:$G$17,2,FALSE)</f>
        <v>0</v>
      </c>
      <c r="K48" s="81" t="str">
        <f>IF(OR(C48="Bitte auswählen!",C48="",E48="Bitte auswählen!",E48=""),"",IF(VLOOKUP(CONCATENATE($A$32,"_",J48,"_","außerhalb"),Kataloge!$A$2:$E$22,5,FALSE)&lt;VLOOKUP(CONCATENATE($A$32,"_",E48,"_","außerhalb"),Kataloge!$A$2:$E$22,5,FALSE),"Es erfolgt eine Reduzierung der Punkte außerhalb des Tagesdienstes, da eine geringere Wartezeit als innerhalb des Tagesdienstes nicht plausibel ist.",""))</f>
        <v/>
      </c>
    </row>
    <row r="49" spans="1:11" ht="13.5" customHeight="1" x14ac:dyDescent="0.2">
      <c r="A49" s="20" t="s">
        <v>82</v>
      </c>
      <c r="B49" s="17"/>
      <c r="C49" s="88" t="s">
        <v>125</v>
      </c>
      <c r="D49" s="21">
        <f>IFERROR(VLOOKUP(CONCATENATE($A$32,"_",C49,"_","innerhalb"),Kataloge!$A$2:$E$22,5,FALSE),0)</f>
        <v>0</v>
      </c>
      <c r="E49" s="88" t="s">
        <v>125</v>
      </c>
      <c r="F49" s="21">
        <f>IFERROR(MIN(VLOOKUP(CONCATENATE($A$32,"_",J49,"_","außerhalb"),Kataloge!$A$2:$E$22,5,FALSE),VLOOKUP(CONCATENATE($A$32,"_",E49,"_","außerhalb"),Kataloge!$A$2:$E$22,5,FALSE)),0)</f>
        <v>0</v>
      </c>
      <c r="G49" s="123">
        <f t="shared" si="1"/>
        <v>0</v>
      </c>
      <c r="H49" s="124"/>
      <c r="I49" s="96" t="str">
        <f>IFERROR(VLOOKUP(C49,Kataloge!$D$11:$F$17,3,FALSE),"")</f>
        <v>Bereich_0</v>
      </c>
      <c r="J49" s="96">
        <f>VLOOKUP(I49,Kataloge!$F$11:$G$17,2,FALSE)</f>
        <v>0</v>
      </c>
      <c r="K49" s="81" t="str">
        <f>IF(OR(C49="Bitte auswählen!",C49="",E49="Bitte auswählen!",E49=""),"",IF(VLOOKUP(CONCATENATE($A$32,"_",J49,"_","außerhalb"),Kataloge!$A$2:$E$22,5,FALSE)&lt;VLOOKUP(CONCATENATE($A$32,"_",E49,"_","außerhalb"),Kataloge!$A$2:$E$22,5,FALSE),"Es erfolgt eine Reduzierung der Punkte außerhalb des Tagesdienstes, da eine geringere Wartezeit als innerhalb des Tagesdienstes nicht plausibel ist.",""))</f>
        <v/>
      </c>
    </row>
    <row r="50" spans="1:11" ht="13.5" customHeight="1" x14ac:dyDescent="0.2">
      <c r="A50" s="20" t="s">
        <v>83</v>
      </c>
      <c r="B50" s="17"/>
      <c r="C50" s="88" t="s">
        <v>125</v>
      </c>
      <c r="D50" s="21">
        <f>IFERROR(VLOOKUP(CONCATENATE($A$32,"_",C50,"_","innerhalb"),Kataloge!$A$2:$E$22,5,FALSE),0)</f>
        <v>0</v>
      </c>
      <c r="E50" s="88" t="s">
        <v>125</v>
      </c>
      <c r="F50" s="21">
        <f>IFERROR(MIN(VLOOKUP(CONCATENATE($A$32,"_",J50,"_","außerhalb"),Kataloge!$A$2:$E$22,5,FALSE),VLOOKUP(CONCATENATE($A$32,"_",E50,"_","außerhalb"),Kataloge!$A$2:$E$22,5,FALSE)),0)</f>
        <v>0</v>
      </c>
      <c r="G50" s="123">
        <f t="shared" si="1"/>
        <v>0</v>
      </c>
      <c r="H50" s="124"/>
      <c r="I50" s="96" t="str">
        <f>IFERROR(VLOOKUP(C50,Kataloge!$D$11:$F$17,3,FALSE),"")</f>
        <v>Bereich_0</v>
      </c>
      <c r="J50" s="96">
        <f>VLOOKUP(I50,Kataloge!$F$11:$G$17,2,FALSE)</f>
        <v>0</v>
      </c>
      <c r="K50" s="81" t="str">
        <f>IF(OR(C50="Bitte auswählen!",C50="",E50="Bitte auswählen!",E50=""),"",IF(VLOOKUP(CONCATENATE($A$32,"_",J50,"_","außerhalb"),Kataloge!$A$2:$E$22,5,FALSE)&lt;VLOOKUP(CONCATENATE($A$32,"_",E50,"_","außerhalb"),Kataloge!$A$2:$E$22,5,FALSE),"Es erfolgt eine Reduzierung der Punkte außerhalb des Tagesdienstes, da eine geringere Wartezeit als innerhalb des Tagesdienstes nicht plausibel ist.",""))</f>
        <v/>
      </c>
    </row>
    <row r="51" spans="1:11" ht="13.5" customHeight="1" x14ac:dyDescent="0.2">
      <c r="A51" s="20" t="s">
        <v>38</v>
      </c>
      <c r="B51" s="17"/>
      <c r="C51" s="88" t="s">
        <v>125</v>
      </c>
      <c r="D51" s="21">
        <f>IFERROR(VLOOKUP(CONCATENATE($A$32,"_",C51,"_","innerhalb"),Kataloge!$A$2:$E$22,5,FALSE),0)</f>
        <v>0</v>
      </c>
      <c r="E51" s="88" t="s">
        <v>125</v>
      </c>
      <c r="F51" s="21">
        <f>IFERROR(MIN(VLOOKUP(CONCATENATE($A$32,"_",J51,"_","außerhalb"),Kataloge!$A$2:$E$22,5,FALSE),VLOOKUP(CONCATENATE($A$32,"_",E51,"_","außerhalb"),Kataloge!$A$2:$E$22,5,FALSE)),0)</f>
        <v>0</v>
      </c>
      <c r="G51" s="123">
        <f t="shared" si="1"/>
        <v>0</v>
      </c>
      <c r="H51" s="124"/>
      <c r="I51" s="96" t="str">
        <f>IFERROR(VLOOKUP(C51,Kataloge!$D$11:$F$17,3,FALSE),"")</f>
        <v>Bereich_0</v>
      </c>
      <c r="J51" s="96">
        <f>VLOOKUP(I51,Kataloge!$F$11:$G$17,2,FALSE)</f>
        <v>0</v>
      </c>
      <c r="K51" s="81" t="str">
        <f>IF(OR(C51="Bitte auswählen!",C51="",E51="Bitte auswählen!",E51=""),"",IF(VLOOKUP(CONCATENATE($A$32,"_",J51,"_","außerhalb"),Kataloge!$A$2:$E$22,5,FALSE)&lt;VLOOKUP(CONCATENATE($A$32,"_",E51,"_","außerhalb"),Kataloge!$A$2:$E$22,5,FALSE),"Es erfolgt eine Reduzierung der Punkte außerhalb des Tagesdienstes, da eine geringere Wartezeit als innerhalb des Tagesdienstes nicht plausibel ist.",""))</f>
        <v/>
      </c>
    </row>
    <row r="52" spans="1:11" ht="13.5" customHeight="1" x14ac:dyDescent="0.2">
      <c r="A52" s="20" t="s">
        <v>84</v>
      </c>
      <c r="B52" s="17"/>
      <c r="C52" s="88" t="s">
        <v>125</v>
      </c>
      <c r="D52" s="21">
        <f>IFERROR(VLOOKUP(CONCATENATE($A$32,"_",C52,"_","innerhalb"),Kataloge!$A$2:$E$22,5,FALSE),0)</f>
        <v>0</v>
      </c>
      <c r="E52" s="88" t="s">
        <v>125</v>
      </c>
      <c r="F52" s="21">
        <f>IFERROR(MIN(VLOOKUP(CONCATENATE($A$32,"_",J52,"_","außerhalb"),Kataloge!$A$2:$E$22,5,FALSE),VLOOKUP(CONCATENATE($A$32,"_",E52,"_","außerhalb"),Kataloge!$A$2:$E$22,5,FALSE)),0)</f>
        <v>0</v>
      </c>
      <c r="G52" s="123">
        <f t="shared" si="1"/>
        <v>0</v>
      </c>
      <c r="H52" s="124"/>
      <c r="I52" s="96" t="str">
        <f>IFERROR(VLOOKUP(C52,Kataloge!$D$11:$F$17,3,FALSE),"")</f>
        <v>Bereich_0</v>
      </c>
      <c r="J52" s="96">
        <f>VLOOKUP(I52,Kataloge!$F$11:$G$17,2,FALSE)</f>
        <v>0</v>
      </c>
      <c r="K52" s="81" t="str">
        <f>IF(OR(C52="Bitte auswählen!",C52="",E52="Bitte auswählen!",E52=""),"",IF(VLOOKUP(CONCATENATE($A$32,"_",J52,"_","außerhalb"),Kataloge!$A$2:$E$22,5,FALSE)&lt;VLOOKUP(CONCATENATE($A$32,"_",E52,"_","außerhalb"),Kataloge!$A$2:$E$22,5,FALSE),"Es erfolgt eine Reduzierung der Punkte außerhalb des Tagesdienstes, da eine geringere Wartezeit als innerhalb des Tagesdienstes nicht plausibel ist.",""))</f>
        <v/>
      </c>
    </row>
    <row r="53" spans="1:11" ht="13.5" customHeight="1" x14ac:dyDescent="0.2">
      <c r="A53" s="20" t="s">
        <v>85</v>
      </c>
      <c r="B53" s="17"/>
      <c r="C53" s="88" t="s">
        <v>125</v>
      </c>
      <c r="D53" s="21">
        <f>IFERROR(VLOOKUP(CONCATENATE($A$32,"_",C53,"_","innerhalb"),Kataloge!$A$2:$E$22,5,FALSE),0)</f>
        <v>0</v>
      </c>
      <c r="E53" s="88" t="s">
        <v>125</v>
      </c>
      <c r="F53" s="21">
        <f>IFERROR(MIN(VLOOKUP(CONCATENATE($A$32,"_",J53,"_","außerhalb"),Kataloge!$A$2:$E$22,5,FALSE),VLOOKUP(CONCATENATE($A$32,"_",E53,"_","außerhalb"),Kataloge!$A$2:$E$22,5,FALSE)),0)</f>
        <v>0</v>
      </c>
      <c r="G53" s="123">
        <f t="shared" si="1"/>
        <v>0</v>
      </c>
      <c r="H53" s="124"/>
      <c r="I53" s="96" t="str">
        <f>IFERROR(VLOOKUP(C53,Kataloge!$D$11:$F$17,3,FALSE),"")</f>
        <v>Bereich_0</v>
      </c>
      <c r="J53" s="96">
        <f>VLOOKUP(I53,Kataloge!$F$11:$G$17,2,FALSE)</f>
        <v>0</v>
      </c>
      <c r="K53" s="81" t="str">
        <f>IF(OR(C53="Bitte auswählen!",C53="",E53="Bitte auswählen!",E53=""),"",IF(VLOOKUP(CONCATENATE($A$32,"_",J53,"_","außerhalb"),Kataloge!$A$2:$E$22,5,FALSE)&lt;VLOOKUP(CONCATENATE($A$32,"_",E53,"_","außerhalb"),Kataloge!$A$2:$E$22,5,FALSE),"Es erfolgt eine Reduzierung der Punkte außerhalb des Tagesdienstes, da eine geringere Wartezeit als innerhalb des Tagesdienstes nicht plausibel ist.",""))</f>
        <v/>
      </c>
    </row>
    <row r="54" spans="1:11" ht="13.5" customHeight="1" x14ac:dyDescent="0.2">
      <c r="A54" s="20" t="s">
        <v>16</v>
      </c>
      <c r="B54" s="17"/>
      <c r="C54" s="88" t="s">
        <v>125</v>
      </c>
      <c r="D54" s="21">
        <f>IFERROR(VLOOKUP(CONCATENATE($A$32,"_",C54,"_","innerhalb"),Kataloge!$A$2:$E$22,5,FALSE),0)</f>
        <v>0</v>
      </c>
      <c r="E54" s="88" t="s">
        <v>125</v>
      </c>
      <c r="F54" s="21">
        <f>IFERROR(MIN(VLOOKUP(CONCATENATE($A$32,"_",J54,"_","außerhalb"),Kataloge!$A$2:$E$22,5,FALSE),VLOOKUP(CONCATENATE($A$32,"_",E54,"_","außerhalb"),Kataloge!$A$2:$E$22,5,FALSE)),0)</f>
        <v>0</v>
      </c>
      <c r="G54" s="123">
        <f t="shared" si="1"/>
        <v>0</v>
      </c>
      <c r="H54" s="124"/>
      <c r="I54" s="96" t="str">
        <f>IFERROR(VLOOKUP(C54,Kataloge!$D$11:$F$17,3,FALSE),"")</f>
        <v>Bereich_0</v>
      </c>
      <c r="J54" s="96">
        <f>VLOOKUP(I54,Kataloge!$F$11:$G$17,2,FALSE)</f>
        <v>0</v>
      </c>
      <c r="K54" s="81" t="str">
        <f>IF(OR(C54="Bitte auswählen!",C54="",E54="Bitte auswählen!",E54=""),"",IF(VLOOKUP(CONCATENATE($A$32,"_",J54,"_","außerhalb"),Kataloge!$A$2:$E$22,5,FALSE)&lt;VLOOKUP(CONCATENATE($A$32,"_",E54,"_","außerhalb"),Kataloge!$A$2:$E$22,5,FALSE),"Es erfolgt eine Reduzierung der Punkte außerhalb des Tagesdienstes, da eine geringere Wartezeit als innerhalb des Tagesdienstes nicht plausibel ist.",""))</f>
        <v/>
      </c>
    </row>
    <row r="55" spans="1:11" ht="13.5" customHeight="1" x14ac:dyDescent="0.2">
      <c r="A55" s="20" t="s">
        <v>86</v>
      </c>
      <c r="B55" s="17"/>
      <c r="C55" s="88" t="s">
        <v>125</v>
      </c>
      <c r="D55" s="21">
        <f>IFERROR(VLOOKUP(CONCATENATE($A$32,"_",C55,"_","innerhalb"),Kataloge!$A$2:$E$22,5,FALSE),0)</f>
        <v>0</v>
      </c>
      <c r="E55" s="88" t="s">
        <v>125</v>
      </c>
      <c r="F55" s="21">
        <f>IFERROR(MIN(VLOOKUP(CONCATENATE($A$32,"_",J55,"_","außerhalb"),Kataloge!$A$2:$E$22,5,FALSE),VLOOKUP(CONCATENATE($A$32,"_",E55,"_","außerhalb"),Kataloge!$A$2:$E$22,5,FALSE)),0)</f>
        <v>0</v>
      </c>
      <c r="G55" s="123">
        <f t="shared" si="1"/>
        <v>0</v>
      </c>
      <c r="H55" s="124"/>
      <c r="I55" s="96" t="str">
        <f>IFERROR(VLOOKUP(C55,Kataloge!$D$11:$F$17,3,FALSE),"")</f>
        <v>Bereich_0</v>
      </c>
      <c r="J55" s="96">
        <f>VLOOKUP(I55,Kataloge!$F$11:$G$17,2,FALSE)</f>
        <v>0</v>
      </c>
      <c r="K55" s="81" t="str">
        <f>IF(OR(C55="Bitte auswählen!",C55="",E55="Bitte auswählen!",E55=""),"",IF(VLOOKUP(CONCATENATE($A$32,"_",J55,"_","außerhalb"),Kataloge!$A$2:$E$22,5,FALSE)&lt;VLOOKUP(CONCATENATE($A$32,"_",E55,"_","außerhalb"),Kataloge!$A$2:$E$22,5,FALSE),"Es erfolgt eine Reduzierung der Punkte außerhalb des Tagesdienstes, da eine geringere Wartezeit als innerhalb des Tagesdienstes nicht plausibel ist.",""))</f>
        <v/>
      </c>
    </row>
    <row r="56" spans="1:11" ht="13.5" customHeight="1" x14ac:dyDescent="0.2">
      <c r="A56" s="20" t="s">
        <v>87</v>
      </c>
      <c r="B56" s="17"/>
      <c r="C56" s="88" t="s">
        <v>125</v>
      </c>
      <c r="D56" s="21">
        <f>IFERROR(VLOOKUP(CONCATENATE($A$32,"_",C56,"_","innerhalb"),Kataloge!$A$2:$E$22,5,FALSE),0)</f>
        <v>0</v>
      </c>
      <c r="E56" s="88" t="s">
        <v>125</v>
      </c>
      <c r="F56" s="21">
        <f>IFERROR(MIN(VLOOKUP(CONCATENATE($A$32,"_",J56,"_","außerhalb"),Kataloge!$A$2:$E$22,5,FALSE),VLOOKUP(CONCATENATE($A$32,"_",E56,"_","außerhalb"),Kataloge!$A$2:$E$22,5,FALSE)),0)</f>
        <v>0</v>
      </c>
      <c r="G56" s="123">
        <f t="shared" si="1"/>
        <v>0</v>
      </c>
      <c r="H56" s="124"/>
      <c r="I56" s="96" t="str">
        <f>IFERROR(VLOOKUP(C56,Kataloge!$D$11:$F$17,3,FALSE),"")</f>
        <v>Bereich_0</v>
      </c>
      <c r="J56" s="96">
        <f>VLOOKUP(I56,Kataloge!$F$11:$G$17,2,FALSE)</f>
        <v>0</v>
      </c>
      <c r="K56" s="81" t="str">
        <f>IF(OR(C56="Bitte auswählen!",C56="",E56="Bitte auswählen!",E56=""),"",IF(VLOOKUP(CONCATENATE($A$32,"_",J56,"_","außerhalb"),Kataloge!$A$2:$E$22,5,FALSE)&lt;VLOOKUP(CONCATENATE($A$32,"_",E56,"_","außerhalb"),Kataloge!$A$2:$E$22,5,FALSE),"Es erfolgt eine Reduzierung der Punkte außerhalb des Tagesdienstes, da eine geringere Wartezeit als innerhalb des Tagesdienstes nicht plausibel ist.",""))</f>
        <v/>
      </c>
    </row>
    <row r="57" spans="1:11" ht="13.5" customHeight="1" x14ac:dyDescent="0.2">
      <c r="A57" s="20" t="s">
        <v>88</v>
      </c>
      <c r="B57" s="17"/>
      <c r="C57" s="88" t="s">
        <v>125</v>
      </c>
      <c r="D57" s="21">
        <f>IFERROR(VLOOKUP(CONCATENATE($A$32,"_",C57,"_","innerhalb"),Kataloge!$A$2:$E$22,5,FALSE),0)</f>
        <v>0</v>
      </c>
      <c r="E57" s="88" t="s">
        <v>125</v>
      </c>
      <c r="F57" s="21">
        <f>IFERROR(MIN(VLOOKUP(CONCATENATE($A$32,"_",J57,"_","außerhalb"),Kataloge!$A$2:$E$22,5,FALSE),VLOOKUP(CONCATENATE($A$32,"_",E57,"_","außerhalb"),Kataloge!$A$2:$E$22,5,FALSE)),0)</f>
        <v>0</v>
      </c>
      <c r="G57" s="123">
        <f t="shared" si="1"/>
        <v>0</v>
      </c>
      <c r="H57" s="124"/>
      <c r="I57" s="96" t="str">
        <f>IFERROR(VLOOKUP(C57,Kataloge!$D$11:$F$17,3,FALSE),"")</f>
        <v>Bereich_0</v>
      </c>
      <c r="J57" s="96">
        <f>VLOOKUP(I57,Kataloge!$F$11:$G$17,2,FALSE)</f>
        <v>0</v>
      </c>
      <c r="K57" s="81" t="str">
        <f>IF(OR(C57="Bitte auswählen!",C57="",E57="Bitte auswählen!",E57=""),"",IF(VLOOKUP(CONCATENATE($A$32,"_",J57,"_","außerhalb"),Kataloge!$A$2:$E$22,5,FALSE)&lt;VLOOKUP(CONCATENATE($A$32,"_",E57,"_","außerhalb"),Kataloge!$A$2:$E$22,5,FALSE),"Es erfolgt eine Reduzierung der Punkte außerhalb des Tagesdienstes, da eine geringere Wartezeit als innerhalb des Tagesdienstes nicht plausibel ist.",""))</f>
        <v/>
      </c>
    </row>
    <row r="58" spans="1:11" ht="13.5" customHeight="1" x14ac:dyDescent="0.2">
      <c r="A58" s="20" t="s">
        <v>17</v>
      </c>
      <c r="B58" s="17"/>
      <c r="C58" s="88" t="s">
        <v>125</v>
      </c>
      <c r="D58" s="21">
        <f>IFERROR(VLOOKUP(CONCATENATE($A$32,"_",C58,"_","innerhalb"),Kataloge!$A$2:$E$22,5,FALSE),0)</f>
        <v>0</v>
      </c>
      <c r="E58" s="88" t="s">
        <v>125</v>
      </c>
      <c r="F58" s="21">
        <f>IFERROR(MIN(VLOOKUP(CONCATENATE($A$32,"_",J58,"_","außerhalb"),Kataloge!$A$2:$E$22,5,FALSE),VLOOKUP(CONCATENATE($A$32,"_",E58,"_","außerhalb"),Kataloge!$A$2:$E$22,5,FALSE)),0)</f>
        <v>0</v>
      </c>
      <c r="G58" s="123">
        <f t="shared" si="1"/>
        <v>0</v>
      </c>
      <c r="H58" s="124"/>
      <c r="I58" s="96" t="str">
        <f>IFERROR(VLOOKUP(C58,Kataloge!$D$11:$F$17,3,FALSE),"")</f>
        <v>Bereich_0</v>
      </c>
      <c r="J58" s="96">
        <f>VLOOKUP(I58,Kataloge!$F$11:$G$17,2,FALSE)</f>
        <v>0</v>
      </c>
      <c r="K58" s="81" t="str">
        <f>IF(OR(C58="Bitte auswählen!",C58="",E58="Bitte auswählen!",E58=""),"",IF(VLOOKUP(CONCATENATE($A$32,"_",J58,"_","außerhalb"),Kataloge!$A$2:$E$22,5,FALSE)&lt;VLOOKUP(CONCATENATE($A$32,"_",E58,"_","außerhalb"),Kataloge!$A$2:$E$22,5,FALSE),"Es erfolgt eine Reduzierung der Punkte außerhalb des Tagesdienstes, da eine geringere Wartezeit als innerhalb des Tagesdienstes nicht plausibel ist.",""))</f>
        <v/>
      </c>
    </row>
    <row r="59" spans="1:11" ht="13.5" customHeight="1" x14ac:dyDescent="0.2">
      <c r="A59" s="20" t="s">
        <v>89</v>
      </c>
      <c r="B59" s="17"/>
      <c r="C59" s="88" t="s">
        <v>125</v>
      </c>
      <c r="D59" s="21">
        <f>IFERROR(VLOOKUP(CONCATENATE($A$32,"_",C59,"_","innerhalb"),Kataloge!$A$2:$E$22,5,FALSE),0)</f>
        <v>0</v>
      </c>
      <c r="E59" s="88" t="s">
        <v>125</v>
      </c>
      <c r="F59" s="21">
        <f>IFERROR(MIN(VLOOKUP(CONCATENATE($A$32,"_",J59,"_","außerhalb"),Kataloge!$A$2:$E$22,5,FALSE),VLOOKUP(CONCATENATE($A$32,"_",E59,"_","außerhalb"),Kataloge!$A$2:$E$22,5,FALSE)),0)</f>
        <v>0</v>
      </c>
      <c r="G59" s="123">
        <f t="shared" si="1"/>
        <v>0</v>
      </c>
      <c r="H59" s="124"/>
      <c r="I59" s="96" t="str">
        <f>IFERROR(VLOOKUP(C59,Kataloge!$D$11:$F$17,3,FALSE),"")</f>
        <v>Bereich_0</v>
      </c>
      <c r="J59" s="96">
        <f>VLOOKUP(I59,Kataloge!$F$11:$G$17,2,FALSE)</f>
        <v>0</v>
      </c>
      <c r="K59" s="81" t="str">
        <f>IF(OR(C59="Bitte auswählen!",C59="",E59="Bitte auswählen!",E59=""),"",IF(VLOOKUP(CONCATENATE($A$32,"_",J59,"_","außerhalb"),Kataloge!$A$2:$E$22,5,FALSE)&lt;VLOOKUP(CONCATENATE($A$32,"_",E59,"_","außerhalb"),Kataloge!$A$2:$E$22,5,FALSE),"Es erfolgt eine Reduzierung der Punkte außerhalb des Tagesdienstes, da eine geringere Wartezeit als innerhalb des Tagesdienstes nicht plausibel ist.",""))</f>
        <v/>
      </c>
    </row>
    <row r="60" spans="1:11" ht="13.5" customHeight="1" x14ac:dyDescent="0.2">
      <c r="A60" s="20" t="s">
        <v>90</v>
      </c>
      <c r="B60" s="17"/>
      <c r="C60" s="88" t="s">
        <v>125</v>
      </c>
      <c r="D60" s="21">
        <f>IFERROR(VLOOKUP(CONCATENATE($A$32,"_",C60,"_","innerhalb"),Kataloge!$A$2:$E$22,5,FALSE),0)</f>
        <v>0</v>
      </c>
      <c r="E60" s="88" t="s">
        <v>125</v>
      </c>
      <c r="F60" s="21">
        <f>IFERROR(MIN(VLOOKUP(CONCATENATE($A$32,"_",J60,"_","außerhalb"),Kataloge!$A$2:$E$22,5,FALSE),VLOOKUP(CONCATENATE($A$32,"_",E60,"_","außerhalb"),Kataloge!$A$2:$E$22,5,FALSE)),0)</f>
        <v>0</v>
      </c>
      <c r="G60" s="123">
        <f t="shared" si="1"/>
        <v>0</v>
      </c>
      <c r="H60" s="124"/>
      <c r="I60" s="96" t="str">
        <f>IFERROR(VLOOKUP(C60,Kataloge!$D$11:$F$17,3,FALSE),"")</f>
        <v>Bereich_0</v>
      </c>
      <c r="J60" s="96">
        <f>VLOOKUP(I60,Kataloge!$F$11:$G$17,2,FALSE)</f>
        <v>0</v>
      </c>
      <c r="K60" s="81" t="str">
        <f>IF(OR(C60="Bitte auswählen!",C60="",E60="Bitte auswählen!",E60=""),"",IF(VLOOKUP(CONCATENATE($A$32,"_",J60,"_","außerhalb"),Kataloge!$A$2:$E$22,5,FALSE)&lt;VLOOKUP(CONCATENATE($A$32,"_",E60,"_","außerhalb"),Kataloge!$A$2:$E$22,5,FALSE),"Es erfolgt eine Reduzierung der Punkte außerhalb des Tagesdienstes, da eine geringere Wartezeit als innerhalb des Tagesdienstes nicht plausibel ist.",""))</f>
        <v/>
      </c>
    </row>
    <row r="61" spans="1:11" ht="13.5" customHeight="1" x14ac:dyDescent="0.2">
      <c r="A61" s="20" t="s">
        <v>91</v>
      </c>
      <c r="B61" s="17"/>
      <c r="C61" s="88" t="s">
        <v>125</v>
      </c>
      <c r="D61" s="21">
        <f>IFERROR(VLOOKUP(CONCATENATE($A$32,"_",C61,"_","innerhalb"),Kataloge!$A$2:$E$22,5,FALSE),0)</f>
        <v>0</v>
      </c>
      <c r="E61" s="88" t="s">
        <v>125</v>
      </c>
      <c r="F61" s="21">
        <f>IFERROR(MIN(VLOOKUP(CONCATENATE($A$32,"_",J61,"_","außerhalb"),Kataloge!$A$2:$E$22,5,FALSE),VLOOKUP(CONCATENATE($A$32,"_",E61,"_","außerhalb"),Kataloge!$A$2:$E$22,5,FALSE)),0)</f>
        <v>0</v>
      </c>
      <c r="G61" s="123">
        <f t="shared" si="1"/>
        <v>0</v>
      </c>
      <c r="H61" s="124"/>
      <c r="I61" s="96" t="str">
        <f>IFERROR(VLOOKUP(C61,Kataloge!$D$11:$F$17,3,FALSE),"")</f>
        <v>Bereich_0</v>
      </c>
      <c r="J61" s="96">
        <f>VLOOKUP(I61,Kataloge!$F$11:$G$17,2,FALSE)</f>
        <v>0</v>
      </c>
      <c r="K61" s="81" t="str">
        <f>IF(OR(C61="Bitte auswählen!",C61="",E61="Bitte auswählen!",E61=""),"",IF(VLOOKUP(CONCATENATE($A$32,"_",J61,"_","außerhalb"),Kataloge!$A$2:$E$22,5,FALSE)&lt;VLOOKUP(CONCATENATE($A$32,"_",E61,"_","außerhalb"),Kataloge!$A$2:$E$22,5,FALSE),"Es erfolgt eine Reduzierung der Punkte außerhalb des Tagesdienstes, da eine geringere Wartezeit als innerhalb des Tagesdienstes nicht plausibel ist.",""))</f>
        <v/>
      </c>
    </row>
    <row r="62" spans="1:11" ht="13.5" customHeight="1" x14ac:dyDescent="0.2">
      <c r="A62" s="20" t="s">
        <v>39</v>
      </c>
      <c r="B62" s="17"/>
      <c r="C62" s="88" t="s">
        <v>125</v>
      </c>
      <c r="D62" s="21">
        <f>IFERROR(VLOOKUP(CONCATENATE($A$32,"_",C62,"_","innerhalb"),Kataloge!$A$2:$E$22,5,FALSE),0)</f>
        <v>0</v>
      </c>
      <c r="E62" s="88" t="s">
        <v>125</v>
      </c>
      <c r="F62" s="21">
        <f>IFERROR(MIN(VLOOKUP(CONCATENATE($A$32,"_",J62,"_","außerhalb"),Kataloge!$A$2:$E$22,5,FALSE),VLOOKUP(CONCATENATE($A$32,"_",E62,"_","außerhalb"),Kataloge!$A$2:$E$22,5,FALSE)),0)</f>
        <v>0</v>
      </c>
      <c r="G62" s="123">
        <f t="shared" si="1"/>
        <v>0</v>
      </c>
      <c r="H62" s="124"/>
      <c r="I62" s="96" t="str">
        <f>IFERROR(VLOOKUP(C62,Kataloge!$D$11:$F$17,3,FALSE),"")</f>
        <v>Bereich_0</v>
      </c>
      <c r="J62" s="96">
        <f>VLOOKUP(I62,Kataloge!$F$11:$G$17,2,FALSE)</f>
        <v>0</v>
      </c>
      <c r="K62" s="81" t="str">
        <f>IF(OR(C62="Bitte auswählen!",C62="",E62="Bitte auswählen!",E62=""),"",IF(VLOOKUP(CONCATENATE($A$32,"_",J62,"_","außerhalb"),Kataloge!$A$2:$E$22,5,FALSE)&lt;VLOOKUP(CONCATENATE($A$32,"_",E62,"_","außerhalb"),Kataloge!$A$2:$E$22,5,FALSE),"Es erfolgt eine Reduzierung der Punkte außerhalb des Tagesdienstes, da eine geringere Wartezeit als innerhalb des Tagesdienstes nicht plausibel ist.",""))</f>
        <v/>
      </c>
    </row>
    <row r="63" spans="1:11" ht="13.5" customHeight="1" x14ac:dyDescent="0.2">
      <c r="A63" s="20" t="s">
        <v>92</v>
      </c>
      <c r="B63" s="17"/>
      <c r="C63" s="88" t="s">
        <v>125</v>
      </c>
      <c r="D63" s="21">
        <f>IFERROR(VLOOKUP(CONCATENATE($A$32,"_",C63,"_","innerhalb"),Kataloge!$A$2:$E$22,5,FALSE),0)</f>
        <v>0</v>
      </c>
      <c r="E63" s="88" t="s">
        <v>125</v>
      </c>
      <c r="F63" s="21">
        <f>IFERROR(MIN(VLOOKUP(CONCATENATE($A$32,"_",J63,"_","außerhalb"),Kataloge!$A$2:$E$22,5,FALSE),VLOOKUP(CONCATENATE($A$32,"_",E63,"_","außerhalb"),Kataloge!$A$2:$E$22,5,FALSE)),0)</f>
        <v>0</v>
      </c>
      <c r="G63" s="123">
        <f t="shared" si="1"/>
        <v>0</v>
      </c>
      <c r="H63" s="124"/>
      <c r="I63" s="96" t="str">
        <f>IFERROR(VLOOKUP(C63,Kataloge!$D$11:$F$17,3,FALSE),"")</f>
        <v>Bereich_0</v>
      </c>
      <c r="J63" s="96">
        <f>VLOOKUP(I63,Kataloge!$F$11:$G$17,2,FALSE)</f>
        <v>0</v>
      </c>
      <c r="K63" s="81" t="str">
        <f>IF(OR(C63="Bitte auswählen!",C63="",E63="Bitte auswählen!",E63=""),"",IF(VLOOKUP(CONCATENATE($A$32,"_",J63,"_","außerhalb"),Kataloge!$A$2:$E$22,5,FALSE)&lt;VLOOKUP(CONCATENATE($A$32,"_",E63,"_","außerhalb"),Kataloge!$A$2:$E$22,5,FALSE),"Es erfolgt eine Reduzierung der Punkte außerhalb des Tagesdienstes, da eine geringere Wartezeit als innerhalb des Tagesdienstes nicht plausibel ist.",""))</f>
        <v/>
      </c>
    </row>
    <row r="64" spans="1:11" ht="13.5" customHeight="1" x14ac:dyDescent="0.2">
      <c r="A64" s="20" t="s">
        <v>93</v>
      </c>
      <c r="B64" s="17"/>
      <c r="C64" s="88" t="s">
        <v>125</v>
      </c>
      <c r="D64" s="21">
        <f>IFERROR(VLOOKUP(CONCATENATE($A$32,"_",C64,"_","innerhalb"),Kataloge!$A$2:$E$22,5,FALSE),0)</f>
        <v>0</v>
      </c>
      <c r="E64" s="88" t="s">
        <v>125</v>
      </c>
      <c r="F64" s="21">
        <f>IFERROR(MIN(VLOOKUP(CONCATENATE($A$32,"_",J64,"_","außerhalb"),Kataloge!$A$2:$E$22,5,FALSE),VLOOKUP(CONCATENATE($A$32,"_",E64,"_","außerhalb"),Kataloge!$A$2:$E$22,5,FALSE)),0)</f>
        <v>0</v>
      </c>
      <c r="G64" s="123">
        <f t="shared" si="1"/>
        <v>0</v>
      </c>
      <c r="H64" s="124"/>
      <c r="I64" s="96" t="str">
        <f>IFERROR(VLOOKUP(C64,Kataloge!$D$11:$F$17,3,FALSE),"")</f>
        <v>Bereich_0</v>
      </c>
      <c r="J64" s="96">
        <f>VLOOKUP(I64,Kataloge!$F$11:$G$17,2,FALSE)</f>
        <v>0</v>
      </c>
      <c r="K64" s="81" t="str">
        <f>IF(OR(C64="Bitte auswählen!",C64="",E64="Bitte auswählen!",E64=""),"",IF(VLOOKUP(CONCATENATE($A$32,"_",J64,"_","außerhalb"),Kataloge!$A$2:$E$22,5,FALSE)&lt;VLOOKUP(CONCATENATE($A$32,"_",E64,"_","außerhalb"),Kataloge!$A$2:$E$22,5,FALSE),"Es erfolgt eine Reduzierung der Punkte außerhalb des Tagesdienstes, da eine geringere Wartezeit als innerhalb des Tagesdienstes nicht plausibel ist.",""))</f>
        <v/>
      </c>
    </row>
    <row r="65" spans="1:11" ht="13.5" customHeight="1" x14ac:dyDescent="0.2">
      <c r="A65" s="20" t="s">
        <v>40</v>
      </c>
      <c r="B65" s="17"/>
      <c r="C65" s="88" t="s">
        <v>125</v>
      </c>
      <c r="D65" s="21">
        <f>IFERROR(VLOOKUP(CONCATENATE($A$32,"_",C65,"_","innerhalb"),Kataloge!$A$2:$E$22,5,FALSE),0)</f>
        <v>0</v>
      </c>
      <c r="E65" s="88" t="s">
        <v>125</v>
      </c>
      <c r="F65" s="21">
        <f>IFERROR(MIN(VLOOKUP(CONCATENATE($A$32,"_",J65,"_","außerhalb"),Kataloge!$A$2:$E$22,5,FALSE),VLOOKUP(CONCATENATE($A$32,"_",E65,"_","außerhalb"),Kataloge!$A$2:$E$22,5,FALSE)),0)</f>
        <v>0</v>
      </c>
      <c r="G65" s="123">
        <f t="shared" si="1"/>
        <v>0</v>
      </c>
      <c r="H65" s="124"/>
      <c r="I65" s="96" t="str">
        <f>IFERROR(VLOOKUP(C65,Kataloge!$D$11:$F$17,3,FALSE),"")</f>
        <v>Bereich_0</v>
      </c>
      <c r="J65" s="96">
        <f>VLOOKUP(I65,Kataloge!$F$11:$G$17,2,FALSE)</f>
        <v>0</v>
      </c>
      <c r="K65" s="81" t="str">
        <f>IF(OR(C65="Bitte auswählen!",C65="",E65="Bitte auswählen!",E65=""),"",IF(VLOOKUP(CONCATENATE($A$32,"_",J65,"_","außerhalb"),Kataloge!$A$2:$E$22,5,FALSE)&lt;VLOOKUP(CONCATENATE($A$32,"_",E65,"_","außerhalb"),Kataloge!$A$2:$E$22,5,FALSE),"Es erfolgt eine Reduzierung der Punkte außerhalb des Tagesdienstes, da eine geringere Wartezeit als innerhalb des Tagesdienstes nicht plausibel ist.",""))</f>
        <v/>
      </c>
    </row>
    <row r="66" spans="1:11" ht="13.5" customHeight="1" x14ac:dyDescent="0.2">
      <c r="A66" s="20" t="s">
        <v>94</v>
      </c>
      <c r="B66" s="17"/>
      <c r="C66" s="88" t="s">
        <v>125</v>
      </c>
      <c r="D66" s="21">
        <f>IFERROR(VLOOKUP(CONCATENATE($A$32,"_",C66,"_","innerhalb"),Kataloge!$A$2:$E$22,5,FALSE),0)</f>
        <v>0</v>
      </c>
      <c r="E66" s="88" t="s">
        <v>125</v>
      </c>
      <c r="F66" s="21">
        <f>IFERROR(MIN(VLOOKUP(CONCATENATE($A$32,"_",J66,"_","außerhalb"),Kataloge!$A$2:$E$22,5,FALSE),VLOOKUP(CONCATENATE($A$32,"_",E66,"_","außerhalb"),Kataloge!$A$2:$E$22,5,FALSE)),0)</f>
        <v>0</v>
      </c>
      <c r="G66" s="123">
        <f t="shared" si="1"/>
        <v>0</v>
      </c>
      <c r="H66" s="124"/>
      <c r="I66" s="96" t="str">
        <f>IFERROR(VLOOKUP(C66,Kataloge!$D$11:$F$17,3,FALSE),"")</f>
        <v>Bereich_0</v>
      </c>
      <c r="J66" s="96">
        <f>VLOOKUP(I66,Kataloge!$F$11:$G$17,2,FALSE)</f>
        <v>0</v>
      </c>
      <c r="K66" s="81" t="str">
        <f>IF(OR(C66="Bitte auswählen!",C66="",E66="Bitte auswählen!",E66=""),"",IF(VLOOKUP(CONCATENATE($A$32,"_",J66,"_","außerhalb"),Kataloge!$A$2:$E$22,5,FALSE)&lt;VLOOKUP(CONCATENATE($A$32,"_",E66,"_","außerhalb"),Kataloge!$A$2:$E$22,5,FALSE),"Es erfolgt eine Reduzierung der Punkte außerhalb des Tagesdienstes, da eine geringere Wartezeit als innerhalb des Tagesdienstes nicht plausibel ist.",""))</f>
        <v/>
      </c>
    </row>
    <row r="67" spans="1:11" ht="13.5" customHeight="1" x14ac:dyDescent="0.2">
      <c r="A67" s="20" t="s">
        <v>95</v>
      </c>
      <c r="B67" s="17"/>
      <c r="C67" s="88" t="s">
        <v>125</v>
      </c>
      <c r="D67" s="21">
        <f>IFERROR(VLOOKUP(CONCATENATE($A$32,"_",C67,"_","innerhalb"),Kataloge!$A$2:$E$22,5,FALSE),0)</f>
        <v>0</v>
      </c>
      <c r="E67" s="88" t="s">
        <v>125</v>
      </c>
      <c r="F67" s="21">
        <f>IFERROR(MIN(VLOOKUP(CONCATENATE($A$32,"_",J67,"_","außerhalb"),Kataloge!$A$2:$E$22,5,FALSE),VLOOKUP(CONCATENATE($A$32,"_",E67,"_","außerhalb"),Kataloge!$A$2:$E$22,5,FALSE)),0)</f>
        <v>0</v>
      </c>
      <c r="G67" s="123">
        <f t="shared" si="1"/>
        <v>0</v>
      </c>
      <c r="H67" s="124"/>
      <c r="I67" s="96" t="str">
        <f>IFERROR(VLOOKUP(C67,Kataloge!$D$11:$F$17,3,FALSE),"")</f>
        <v>Bereich_0</v>
      </c>
      <c r="J67" s="96">
        <f>VLOOKUP(I67,Kataloge!$F$11:$G$17,2,FALSE)</f>
        <v>0</v>
      </c>
      <c r="K67" s="81" t="str">
        <f>IF(OR(C67="Bitte auswählen!",C67="",E67="Bitte auswählen!",E67=""),"",IF(VLOOKUP(CONCATENATE($A$32,"_",J67,"_","außerhalb"),Kataloge!$A$2:$E$22,5,FALSE)&lt;VLOOKUP(CONCATENATE($A$32,"_",E67,"_","außerhalb"),Kataloge!$A$2:$E$22,5,FALSE),"Es erfolgt eine Reduzierung der Punkte außerhalb des Tagesdienstes, da eine geringere Wartezeit als innerhalb des Tagesdienstes nicht plausibel ist.",""))</f>
        <v/>
      </c>
    </row>
    <row r="68" spans="1:11" ht="13.5" customHeight="1" x14ac:dyDescent="0.2">
      <c r="A68" s="20" t="s">
        <v>41</v>
      </c>
      <c r="B68" s="17"/>
      <c r="C68" s="88" t="s">
        <v>125</v>
      </c>
      <c r="D68" s="21">
        <f>IFERROR(VLOOKUP(CONCATENATE($A$32,"_",C68,"_","innerhalb"),Kataloge!$A$2:$E$22,5,FALSE),0)</f>
        <v>0</v>
      </c>
      <c r="E68" s="88" t="s">
        <v>125</v>
      </c>
      <c r="F68" s="21">
        <f>IFERROR(MIN(VLOOKUP(CONCATENATE($A$32,"_",J68,"_","außerhalb"),Kataloge!$A$2:$E$22,5,FALSE),VLOOKUP(CONCATENATE($A$32,"_",E68,"_","außerhalb"),Kataloge!$A$2:$E$22,5,FALSE)),0)</f>
        <v>0</v>
      </c>
      <c r="G68" s="123">
        <f t="shared" si="1"/>
        <v>0</v>
      </c>
      <c r="H68" s="124"/>
      <c r="I68" s="96" t="str">
        <f>IFERROR(VLOOKUP(C68,Kataloge!$D$11:$F$17,3,FALSE),"")</f>
        <v>Bereich_0</v>
      </c>
      <c r="J68" s="96">
        <f>VLOOKUP(I68,Kataloge!$F$11:$G$17,2,FALSE)</f>
        <v>0</v>
      </c>
      <c r="K68" s="81" t="str">
        <f>IF(OR(C68="Bitte auswählen!",C68="",E68="Bitte auswählen!",E68=""),"",IF(VLOOKUP(CONCATENATE($A$32,"_",J68,"_","außerhalb"),Kataloge!$A$2:$E$22,5,FALSE)&lt;VLOOKUP(CONCATENATE($A$32,"_",E68,"_","außerhalb"),Kataloge!$A$2:$E$22,5,FALSE),"Es erfolgt eine Reduzierung der Punkte außerhalb des Tagesdienstes, da eine geringere Wartezeit als innerhalb des Tagesdienstes nicht plausibel ist.",""))</f>
        <v/>
      </c>
    </row>
    <row r="69" spans="1:11" ht="13.5" customHeight="1" x14ac:dyDescent="0.2">
      <c r="A69" s="20" t="s">
        <v>42</v>
      </c>
      <c r="B69" s="17"/>
      <c r="C69" s="88" t="s">
        <v>125</v>
      </c>
      <c r="D69" s="21">
        <f>IFERROR(VLOOKUP(CONCATENATE($A$32,"_",C69,"_","innerhalb"),Kataloge!$A$2:$E$22,5,FALSE),0)</f>
        <v>0</v>
      </c>
      <c r="E69" s="88" t="s">
        <v>125</v>
      </c>
      <c r="F69" s="21">
        <f>IFERROR(MIN(VLOOKUP(CONCATENATE($A$32,"_",J69,"_","außerhalb"),Kataloge!$A$2:$E$22,5,FALSE),VLOOKUP(CONCATENATE($A$32,"_",E69,"_","außerhalb"),Kataloge!$A$2:$E$22,5,FALSE)),0)</f>
        <v>0</v>
      </c>
      <c r="G69" s="123">
        <f t="shared" si="1"/>
        <v>0</v>
      </c>
      <c r="H69" s="124"/>
      <c r="I69" s="96" t="str">
        <f>IFERROR(VLOOKUP(C69,Kataloge!$D$11:$F$17,3,FALSE),"")</f>
        <v>Bereich_0</v>
      </c>
      <c r="J69" s="96">
        <f>VLOOKUP(I69,Kataloge!$F$11:$G$17,2,FALSE)</f>
        <v>0</v>
      </c>
      <c r="K69" s="81" t="str">
        <f>IF(OR(C69="Bitte auswählen!",C69="",E69="Bitte auswählen!",E69=""),"",IF(VLOOKUP(CONCATENATE($A$32,"_",J69,"_","außerhalb"),Kataloge!$A$2:$E$22,5,FALSE)&lt;VLOOKUP(CONCATENATE($A$32,"_",E69,"_","außerhalb"),Kataloge!$A$2:$E$22,5,FALSE),"Es erfolgt eine Reduzierung der Punkte außerhalb des Tagesdienstes, da eine geringere Wartezeit als innerhalb des Tagesdienstes nicht plausibel ist.",""))</f>
        <v/>
      </c>
    </row>
    <row r="70" spans="1:11" ht="13.5" customHeight="1" x14ac:dyDescent="0.2">
      <c r="A70" s="20" t="s">
        <v>43</v>
      </c>
      <c r="B70" s="17"/>
      <c r="C70" s="88" t="s">
        <v>125</v>
      </c>
      <c r="D70" s="21">
        <f>IFERROR(VLOOKUP(CONCATENATE($A$32,"_",C70,"_","innerhalb"),Kataloge!$A$2:$E$22,5,FALSE),0)</f>
        <v>0</v>
      </c>
      <c r="E70" s="88" t="s">
        <v>125</v>
      </c>
      <c r="F70" s="21">
        <f>IFERROR(MIN(VLOOKUP(CONCATENATE($A$32,"_",J70,"_","außerhalb"),Kataloge!$A$2:$E$22,5,FALSE),VLOOKUP(CONCATENATE($A$32,"_",E70,"_","außerhalb"),Kataloge!$A$2:$E$22,5,FALSE)),0)</f>
        <v>0</v>
      </c>
      <c r="G70" s="123">
        <f t="shared" si="1"/>
        <v>0</v>
      </c>
      <c r="H70" s="124"/>
      <c r="I70" s="96" t="str">
        <f>IFERROR(VLOOKUP(C70,Kataloge!$D$11:$F$17,3,FALSE),"")</f>
        <v>Bereich_0</v>
      </c>
      <c r="J70" s="96">
        <f>VLOOKUP(I70,Kataloge!$F$11:$G$17,2,FALSE)</f>
        <v>0</v>
      </c>
      <c r="K70" s="81" t="str">
        <f>IF(OR(C70="Bitte auswählen!",C70="",E70="Bitte auswählen!",E70=""),"",IF(VLOOKUP(CONCATENATE($A$32,"_",J70,"_","außerhalb"),Kataloge!$A$2:$E$22,5,FALSE)&lt;VLOOKUP(CONCATENATE($A$32,"_",E70,"_","außerhalb"),Kataloge!$A$2:$E$22,5,FALSE),"Es erfolgt eine Reduzierung der Punkte außerhalb des Tagesdienstes, da eine geringere Wartezeit als innerhalb des Tagesdienstes nicht plausibel ist.",""))</f>
        <v/>
      </c>
    </row>
    <row r="71" spans="1:11" ht="13.5" customHeight="1" x14ac:dyDescent="0.2">
      <c r="A71" s="20" t="s">
        <v>26</v>
      </c>
      <c r="B71" s="17"/>
      <c r="C71" s="88" t="s">
        <v>125</v>
      </c>
      <c r="D71" s="21">
        <f>IFERROR(VLOOKUP(CONCATENATE($A$32,"_",C71,"_","innerhalb"),Kataloge!$A$2:$E$22,5,FALSE),0)</f>
        <v>0</v>
      </c>
      <c r="E71" s="88" t="s">
        <v>125</v>
      </c>
      <c r="F71" s="21">
        <f>IFERROR(MIN(VLOOKUP(CONCATENATE($A$32,"_",J71,"_","außerhalb"),Kataloge!$A$2:$E$22,5,FALSE),VLOOKUP(CONCATENATE($A$32,"_",E71,"_","außerhalb"),Kataloge!$A$2:$E$22,5,FALSE)),0)</f>
        <v>0</v>
      </c>
      <c r="G71" s="123">
        <f t="shared" si="1"/>
        <v>0</v>
      </c>
      <c r="H71" s="124"/>
      <c r="I71" s="96" t="str">
        <f>IFERROR(VLOOKUP(C71,Kataloge!$D$11:$F$17,3,FALSE),"")</f>
        <v>Bereich_0</v>
      </c>
      <c r="J71" s="96">
        <f>VLOOKUP(I71,Kataloge!$F$11:$G$17,2,FALSE)</f>
        <v>0</v>
      </c>
      <c r="K71" s="81" t="str">
        <f>IF(OR(C71="Bitte auswählen!",C71="",E71="Bitte auswählen!",E71=""),"",IF(VLOOKUP(CONCATENATE($A$32,"_",J71,"_","außerhalb"),Kataloge!$A$2:$E$22,5,FALSE)&lt;VLOOKUP(CONCATENATE($A$32,"_",E71,"_","außerhalb"),Kataloge!$A$2:$E$22,5,FALSE),"Es erfolgt eine Reduzierung der Punkte außerhalb des Tagesdienstes, da eine geringere Wartezeit als innerhalb des Tagesdienstes nicht plausibel ist.",""))</f>
        <v/>
      </c>
    </row>
    <row r="72" spans="1:11" ht="13.5" customHeight="1" x14ac:dyDescent="0.2">
      <c r="A72" s="20" t="s">
        <v>44</v>
      </c>
      <c r="B72" s="17"/>
      <c r="C72" s="88" t="s">
        <v>125</v>
      </c>
      <c r="D72" s="21">
        <f>IFERROR(VLOOKUP(CONCATENATE($A$32,"_",C72,"_","innerhalb"),Kataloge!$A$2:$E$22,5,FALSE),0)</f>
        <v>0</v>
      </c>
      <c r="E72" s="88" t="s">
        <v>125</v>
      </c>
      <c r="F72" s="21">
        <f>IFERROR(MIN(VLOOKUP(CONCATENATE($A$32,"_",J72,"_","außerhalb"),Kataloge!$A$2:$E$22,5,FALSE),VLOOKUP(CONCATENATE($A$32,"_",E72,"_","außerhalb"),Kataloge!$A$2:$E$22,5,FALSE)),0)</f>
        <v>0</v>
      </c>
      <c r="G72" s="123">
        <f t="shared" si="1"/>
        <v>0</v>
      </c>
      <c r="H72" s="124"/>
      <c r="I72" s="96" t="str">
        <f>IFERROR(VLOOKUP(C72,Kataloge!$D$11:$F$17,3,FALSE),"")</f>
        <v>Bereich_0</v>
      </c>
      <c r="J72" s="96">
        <f>VLOOKUP(I72,Kataloge!$F$11:$G$17,2,FALSE)</f>
        <v>0</v>
      </c>
      <c r="K72" s="81" t="str">
        <f>IF(OR(C72="Bitte auswählen!",C72="",E72="Bitte auswählen!",E72=""),"",IF(VLOOKUP(CONCATENATE($A$32,"_",J72,"_","außerhalb"),Kataloge!$A$2:$E$22,5,FALSE)&lt;VLOOKUP(CONCATENATE($A$32,"_",E72,"_","außerhalb"),Kataloge!$A$2:$E$22,5,FALSE),"Es erfolgt eine Reduzierung der Punkte außerhalb des Tagesdienstes, da eine geringere Wartezeit als innerhalb des Tagesdienstes nicht plausibel ist.",""))</f>
        <v/>
      </c>
    </row>
    <row r="73" spans="1:11" ht="13.5" customHeight="1" x14ac:dyDescent="0.2">
      <c r="A73" s="20" t="s">
        <v>96</v>
      </c>
      <c r="B73" s="17"/>
      <c r="C73" s="88" t="s">
        <v>125</v>
      </c>
      <c r="D73" s="21">
        <f>IFERROR(VLOOKUP(CONCATENATE($A$32,"_",C73,"_","innerhalb"),Kataloge!$A$2:$E$22,5,FALSE),0)</f>
        <v>0</v>
      </c>
      <c r="E73" s="88" t="s">
        <v>125</v>
      </c>
      <c r="F73" s="21">
        <f>IFERROR(MIN(VLOOKUP(CONCATENATE($A$32,"_",J73,"_","außerhalb"),Kataloge!$A$2:$E$22,5,FALSE),VLOOKUP(CONCATENATE($A$32,"_",E73,"_","außerhalb"),Kataloge!$A$2:$E$22,5,FALSE)),0)</f>
        <v>0</v>
      </c>
      <c r="G73" s="123">
        <f t="shared" si="1"/>
        <v>0</v>
      </c>
      <c r="H73" s="124"/>
      <c r="I73" s="96" t="str">
        <f>IFERROR(VLOOKUP(C73,Kataloge!$D$11:$F$17,3,FALSE),"")</f>
        <v>Bereich_0</v>
      </c>
      <c r="J73" s="96">
        <f>VLOOKUP(I73,Kataloge!$F$11:$G$17,2,FALSE)</f>
        <v>0</v>
      </c>
      <c r="K73" s="81" t="str">
        <f>IF(OR(C73="Bitte auswählen!",C73="",E73="Bitte auswählen!",E73=""),"",IF(VLOOKUP(CONCATENATE($A$32,"_",J73,"_","außerhalb"),Kataloge!$A$2:$E$22,5,FALSE)&lt;VLOOKUP(CONCATENATE($A$32,"_",E73,"_","außerhalb"),Kataloge!$A$2:$E$22,5,FALSE),"Es erfolgt eine Reduzierung der Punkte außerhalb des Tagesdienstes, da eine geringere Wartezeit als innerhalb des Tagesdienstes nicht plausibel ist.",""))</f>
        <v/>
      </c>
    </row>
    <row r="74" spans="1:11" ht="13.5" customHeight="1" x14ac:dyDescent="0.2">
      <c r="A74" s="23" t="s">
        <v>31</v>
      </c>
      <c r="B74" s="24"/>
      <c r="C74" s="18"/>
      <c r="D74" s="28">
        <f>SUM(D33:D73)</f>
        <v>0</v>
      </c>
      <c r="E74" s="19"/>
      <c r="F74" s="28">
        <f>SUM(F33:F73)</f>
        <v>0</v>
      </c>
      <c r="G74" s="125">
        <f>SUM(G33:G73)</f>
        <v>0</v>
      </c>
      <c r="H74" s="126"/>
      <c r="I74" s="95"/>
      <c r="J74" s="95"/>
    </row>
  </sheetData>
  <sheetProtection password="8F5C" sheet="1" objects="1" scenarios="1" formatCells="0" selectLockedCells="1" autoFilter="0"/>
  <mergeCells count="64">
    <mergeCell ref="G69:H69"/>
    <mergeCell ref="G70:H70"/>
    <mergeCell ref="G71:H71"/>
    <mergeCell ref="B8:G8"/>
    <mergeCell ref="G45:H45"/>
    <mergeCell ref="G46:H46"/>
    <mergeCell ref="G47:H47"/>
    <mergeCell ref="G48:H48"/>
    <mergeCell ref="G33:H33"/>
    <mergeCell ref="G34:H34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16:H16"/>
    <mergeCell ref="G17:H17"/>
    <mergeCell ref="G18:H18"/>
    <mergeCell ref="G19:H19"/>
    <mergeCell ref="G30:H30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5:H35"/>
    <mergeCell ref="G36:H36"/>
    <mergeCell ref="G37:H37"/>
    <mergeCell ref="G38:H38"/>
    <mergeCell ref="G39:H39"/>
    <mergeCell ref="G40:H40"/>
    <mergeCell ref="G41:H41"/>
    <mergeCell ref="G74:H74"/>
    <mergeCell ref="G44:H44"/>
    <mergeCell ref="G42:H42"/>
    <mergeCell ref="G43:H43"/>
    <mergeCell ref="G63:H63"/>
    <mergeCell ref="G64:H64"/>
    <mergeCell ref="G65:H65"/>
    <mergeCell ref="G66:H66"/>
    <mergeCell ref="G61:H61"/>
    <mergeCell ref="G62:H62"/>
    <mergeCell ref="G72:H72"/>
    <mergeCell ref="G73:H73"/>
    <mergeCell ref="G67:H67"/>
    <mergeCell ref="G68:H68"/>
    <mergeCell ref="G11:H13"/>
    <mergeCell ref="A11:B13"/>
    <mergeCell ref="C11:C13"/>
    <mergeCell ref="D11:D13"/>
    <mergeCell ref="E11:E13"/>
    <mergeCell ref="F11:F13"/>
  </mergeCells>
  <conditionalFormatting sqref="D16:D29 D33:D73">
    <cfRule type="expression" dxfId="7" priority="6" stopIfTrue="1">
      <formula>OR(C16="Bitte auswählen!",C16="")</formula>
    </cfRule>
  </conditionalFormatting>
  <conditionalFormatting sqref="F16:F29 F33:F73">
    <cfRule type="expression" dxfId="6" priority="3" stopIfTrue="1">
      <formula>OR(E16="Bitte auswählen!",E16="")</formula>
    </cfRule>
  </conditionalFormatting>
  <conditionalFormatting sqref="B8:G8">
    <cfRule type="cellIs" dxfId="5" priority="35" stopIfTrue="1" operator="notEqual">
      <formula>0</formula>
    </cfRule>
  </conditionalFormatting>
  <conditionalFormatting sqref="C16:C29 C33:C73 E33:E73 E16:E29">
    <cfRule type="cellIs" dxfId="4" priority="1" stopIfTrue="1" operator="equal">
      <formula>0</formula>
    </cfRule>
    <cfRule type="cellIs" dxfId="3" priority="2" stopIfTrue="1" operator="notEqual">
      <formula>"Bitte auswählen!"</formula>
    </cfRule>
  </conditionalFormatting>
  <conditionalFormatting sqref="G16:G29 G33:G73">
    <cfRule type="expression" dxfId="2" priority="23" stopIfTrue="1">
      <formula>OR(C16="Bitte auswählen!",C16="")</formula>
    </cfRule>
  </conditionalFormatting>
  <dataValidations count="1">
    <dataValidation type="list" allowBlank="1" showErrorMessage="1" errorTitle="Ergebnis" error="Bitte auswählen!" sqref="E33:E73">
      <formula1>INDIRECT(I33)</formula1>
    </dataValidation>
  </dataValidations>
  <pageMargins left="0.59055118110236227" right="0.19685039370078741" top="0.19685039370078741" bottom="0.19685039370078741" header="0.19685039370078741" footer="0.19685039370078741"/>
  <pageSetup paperSize="9" scale="89" orientation="portrait" r:id="rId1"/>
  <headerFooter>
    <oddFooter>&amp;C&amp;A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Title="Ergebnis" error="Bitte auswählen!">
          <x14:formula1>
            <xm:f>Kataloge!$D$2:$D$5</xm:f>
          </x14:formula1>
          <xm:sqref>C16:C29</xm:sqref>
        </x14:dataValidation>
        <x14:dataValidation type="list" allowBlank="1" showErrorMessage="1" errorTitle="Ergebnis" error="Bitte auswählen!">
          <x14:formula1>
            <xm:f>Kataloge!$D$6:$D$10</xm:f>
          </x14:formula1>
          <xm:sqref>E16:E29</xm:sqref>
        </x14:dataValidation>
        <x14:dataValidation type="list" allowBlank="1" showErrorMessage="1" errorTitle="Ergebnis" error="Bitte auswählen!">
          <x14:formula1>
            <xm:f>Kataloge!$D$11:$D$17</xm:f>
          </x14:formula1>
          <xm:sqref>C33:C73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zoomScaleNormal="100" workbookViewId="0">
      <selection activeCell="E36" sqref="E36"/>
    </sheetView>
  </sheetViews>
  <sheetFormatPr baseColWidth="10" defaultRowHeight="12" x14ac:dyDescent="0.2"/>
  <cols>
    <col min="1" max="2" width="5.7109375" style="3" customWidth="1"/>
    <col min="3" max="3" width="60.7109375" style="3" customWidth="1"/>
    <col min="4" max="4" width="20.7109375" style="3" customWidth="1"/>
    <col min="5" max="5" width="18.7109375" style="3" customWidth="1"/>
    <col min="6" max="6" width="0.85546875" style="3" customWidth="1"/>
    <col min="7" max="16384" width="11.42578125" style="3"/>
  </cols>
  <sheetData>
    <row r="1" spans="1:6" s="1" customFormat="1" ht="5.0999999999999996" customHeight="1" thickTop="1" x14ac:dyDescent="0.25">
      <c r="A1" s="32"/>
      <c r="B1" s="41"/>
      <c r="C1" s="41"/>
      <c r="D1" s="41"/>
      <c r="E1" s="41"/>
      <c r="F1" s="70"/>
    </row>
    <row r="2" spans="1:6" s="1" customFormat="1" ht="18" customHeight="1" x14ac:dyDescent="0.25">
      <c r="A2" s="42" t="str">
        <f>Änderungsdoku!$A$5</f>
        <v>Vergabe Video- und Audiodolmetscherleistungen</v>
      </c>
      <c r="B2" s="16"/>
      <c r="C2" s="16"/>
      <c r="D2" s="16"/>
      <c r="E2" s="16"/>
      <c r="F2" s="43"/>
    </row>
    <row r="3" spans="1:6" s="1" customFormat="1" ht="12" customHeight="1" x14ac:dyDescent="0.25">
      <c r="A3" s="44" t="str">
        <f>CONCATENATE("Formularversion: ",LOOKUP(2,1/(Änderungsdoku!$A$1:$A$998&lt;&gt;""),Änderungsdoku!A:A)," vom ",TEXT(VLOOKUP(LOOKUP(2,1/(Änderungsdoku!$A$1:$A$998&lt;&gt;""),Änderungsdoku!A:A),Änderungsdoku!$A$1:$B$998,2,FALSE),"TT.MM.JJ"))</f>
        <v>Formularversion: V 1.0 vom 25.04.18</v>
      </c>
      <c r="B3" s="16"/>
      <c r="C3" s="16"/>
      <c r="D3" s="16"/>
      <c r="E3" s="16"/>
      <c r="F3" s="43"/>
    </row>
    <row r="4" spans="1:6" s="1" customFormat="1" ht="15" customHeight="1" x14ac:dyDescent="0.25">
      <c r="A4" s="85" t="str">
        <f>Änderungsdoku!$A$6</f>
        <v>Anlage 4: Formblatt »Angaben zu den Zuschlagskriterien«</v>
      </c>
      <c r="B4" s="16"/>
      <c r="C4" s="16"/>
      <c r="D4" s="16"/>
      <c r="E4" s="16"/>
      <c r="F4" s="43"/>
    </row>
    <row r="5" spans="1:6" s="1" customFormat="1" ht="15" customHeight="1" x14ac:dyDescent="0.25">
      <c r="A5" s="86" t="str">
        <f>CONCATENATE("Anlage 4.2: Formblatt »",'Anl. 4.3 Zusammenfassung'!A20,"«")</f>
        <v>Anlage 4.2: Formblatt »Anbindung der Einrichtungen«</v>
      </c>
      <c r="B5" s="16"/>
      <c r="C5" s="16"/>
      <c r="D5" s="16"/>
      <c r="E5" s="16"/>
      <c r="F5" s="43"/>
    </row>
    <row r="6" spans="1:6" s="1" customFormat="1" ht="5.0999999999999996" customHeight="1" thickBot="1" x14ac:dyDescent="0.3">
      <c r="A6" s="48"/>
      <c r="B6" s="46"/>
      <c r="C6" s="46"/>
      <c r="D6" s="46"/>
      <c r="E6" s="46"/>
      <c r="F6" s="47"/>
    </row>
    <row r="7" spans="1:6" s="1" customFormat="1" ht="5.0999999999999996" customHeight="1" thickTop="1" x14ac:dyDescent="0.2">
      <c r="A7" s="32"/>
      <c r="B7" s="33"/>
      <c r="C7" s="33"/>
      <c r="D7" s="33"/>
      <c r="E7" s="33"/>
      <c r="F7" s="34"/>
    </row>
    <row r="8" spans="1:6" ht="18" customHeight="1" x14ac:dyDescent="0.2">
      <c r="A8" s="35" t="s">
        <v>6</v>
      </c>
      <c r="B8" s="60"/>
      <c r="C8" s="130">
        <f>'Anl. 4.1 Sprachenangebot'!$B$8</f>
        <v>0</v>
      </c>
      <c r="D8" s="131"/>
      <c r="E8" s="132"/>
      <c r="F8" s="36"/>
    </row>
    <row r="9" spans="1:6" ht="5.0999999999999996" customHeight="1" thickBot="1" x14ac:dyDescent="0.25">
      <c r="A9" s="37"/>
      <c r="B9" s="38"/>
      <c r="C9" s="38"/>
      <c r="D9" s="38"/>
      <c r="E9" s="38"/>
      <c r="F9" s="71"/>
    </row>
    <row r="10" spans="1:6" ht="5.0999999999999996" customHeight="1" thickTop="1" x14ac:dyDescent="0.2"/>
    <row r="11" spans="1:6" ht="15" customHeight="1" x14ac:dyDescent="0.2">
      <c r="A11" s="56" t="s">
        <v>111</v>
      </c>
      <c r="B11" s="51"/>
      <c r="C11" s="51"/>
      <c r="D11" s="51"/>
      <c r="E11" s="51"/>
      <c r="F11" s="59"/>
    </row>
    <row r="12" spans="1:6" ht="15" customHeight="1" x14ac:dyDescent="0.2">
      <c r="A12" s="66" t="s">
        <v>136</v>
      </c>
      <c r="B12" s="22"/>
      <c r="C12" s="22"/>
      <c r="D12" s="22"/>
      <c r="E12" s="22"/>
      <c r="F12" s="61"/>
    </row>
    <row r="13" spans="1:6" ht="15" customHeight="1" x14ac:dyDescent="0.2">
      <c r="A13" s="62" t="s">
        <v>137</v>
      </c>
      <c r="B13" s="4"/>
      <c r="C13" s="4"/>
      <c r="D13" s="4"/>
      <c r="E13" s="4"/>
      <c r="F13" s="63"/>
    </row>
    <row r="14" spans="1:6" ht="15" customHeight="1" x14ac:dyDescent="0.2">
      <c r="A14" s="67" t="s">
        <v>119</v>
      </c>
      <c r="B14" s="4" t="s">
        <v>47</v>
      </c>
      <c r="C14" s="60"/>
      <c r="D14" s="60"/>
      <c r="E14" s="60"/>
      <c r="F14" s="63"/>
    </row>
    <row r="15" spans="1:6" ht="15" customHeight="1" x14ac:dyDescent="0.2">
      <c r="A15" s="67" t="s">
        <v>119</v>
      </c>
      <c r="B15" s="4" t="s">
        <v>53</v>
      </c>
      <c r="C15" s="60"/>
      <c r="D15" s="60"/>
      <c r="E15" s="60"/>
      <c r="F15" s="63"/>
    </row>
    <row r="16" spans="1:6" ht="15" customHeight="1" x14ac:dyDescent="0.2">
      <c r="A16" s="67" t="s">
        <v>119</v>
      </c>
      <c r="B16" s="4" t="s">
        <v>54</v>
      </c>
      <c r="C16" s="60"/>
      <c r="D16" s="60"/>
      <c r="E16" s="60"/>
      <c r="F16" s="63"/>
    </row>
    <row r="17" spans="1:6" ht="15" customHeight="1" x14ac:dyDescent="0.2">
      <c r="A17" s="67" t="s">
        <v>119</v>
      </c>
      <c r="B17" s="4" t="s">
        <v>55</v>
      </c>
      <c r="C17" s="4"/>
      <c r="D17" s="4"/>
      <c r="E17" s="4"/>
      <c r="F17" s="63"/>
    </row>
    <row r="18" spans="1:6" ht="15" customHeight="1" x14ac:dyDescent="0.2">
      <c r="A18" s="67" t="s">
        <v>119</v>
      </c>
      <c r="B18" s="4" t="s">
        <v>61</v>
      </c>
      <c r="C18" s="4"/>
      <c r="D18" s="4"/>
      <c r="E18" s="4"/>
      <c r="F18" s="63"/>
    </row>
    <row r="19" spans="1:6" ht="15" customHeight="1" x14ac:dyDescent="0.2">
      <c r="A19" s="67" t="s">
        <v>119</v>
      </c>
      <c r="B19" s="4" t="s">
        <v>62</v>
      </c>
      <c r="C19" s="4"/>
      <c r="D19" s="4"/>
      <c r="E19" s="4"/>
      <c r="F19" s="63"/>
    </row>
    <row r="20" spans="1:6" ht="15" customHeight="1" x14ac:dyDescent="0.2">
      <c r="A20" s="67" t="s">
        <v>119</v>
      </c>
      <c r="B20" s="4" t="s">
        <v>49</v>
      </c>
      <c r="C20" s="4"/>
      <c r="D20" s="4"/>
      <c r="E20" s="4"/>
      <c r="F20" s="63"/>
    </row>
    <row r="21" spans="1:6" ht="15" customHeight="1" x14ac:dyDescent="0.2">
      <c r="A21" s="67" t="s">
        <v>119</v>
      </c>
      <c r="B21" s="4" t="s">
        <v>51</v>
      </c>
      <c r="C21" s="4"/>
      <c r="D21" s="4"/>
      <c r="E21" s="4"/>
      <c r="F21" s="63"/>
    </row>
    <row r="22" spans="1:6" ht="15" customHeight="1" x14ac:dyDescent="0.2">
      <c r="A22" s="67" t="s">
        <v>119</v>
      </c>
      <c r="B22" s="4" t="s">
        <v>64</v>
      </c>
      <c r="C22" s="4"/>
      <c r="D22" s="4"/>
      <c r="E22" s="4"/>
      <c r="F22" s="63"/>
    </row>
    <row r="23" spans="1:6" ht="15" customHeight="1" x14ac:dyDescent="0.2">
      <c r="A23" s="67" t="s">
        <v>119</v>
      </c>
      <c r="B23" s="4" t="s">
        <v>134</v>
      </c>
      <c r="C23" s="4"/>
      <c r="D23" s="4"/>
      <c r="E23" s="4"/>
      <c r="F23" s="63"/>
    </row>
    <row r="24" spans="1:6" ht="15" customHeight="1" x14ac:dyDescent="0.2">
      <c r="A24" s="67"/>
      <c r="B24" s="133" t="s">
        <v>135</v>
      </c>
      <c r="C24" s="133"/>
      <c r="D24" s="133"/>
      <c r="E24" s="133"/>
      <c r="F24" s="63"/>
    </row>
    <row r="25" spans="1:6" ht="15" customHeight="1" x14ac:dyDescent="0.2">
      <c r="A25" s="67" t="s">
        <v>119</v>
      </c>
      <c r="B25" s="4" t="s">
        <v>63</v>
      </c>
      <c r="C25" s="4"/>
      <c r="D25" s="4"/>
      <c r="E25" s="4"/>
      <c r="F25" s="63"/>
    </row>
    <row r="26" spans="1:6" ht="15" customHeight="1" x14ac:dyDescent="0.2">
      <c r="A26" s="67" t="s">
        <v>119</v>
      </c>
      <c r="B26" s="4" t="s">
        <v>138</v>
      </c>
      <c r="C26" s="4"/>
      <c r="D26" s="4"/>
      <c r="E26" s="4"/>
      <c r="F26" s="63"/>
    </row>
    <row r="27" spans="1:6" ht="15" customHeight="1" x14ac:dyDescent="0.2">
      <c r="A27" s="67"/>
      <c r="B27" s="4" t="s">
        <v>139</v>
      </c>
      <c r="C27" s="4"/>
      <c r="D27" s="4"/>
      <c r="E27" s="4"/>
      <c r="F27" s="63"/>
    </row>
    <row r="28" spans="1:6" ht="15" customHeight="1" x14ac:dyDescent="0.2">
      <c r="A28" s="67" t="s">
        <v>119</v>
      </c>
      <c r="B28" s="4" t="s">
        <v>48</v>
      </c>
      <c r="C28" s="60"/>
      <c r="D28" s="60"/>
      <c r="E28" s="60"/>
      <c r="F28" s="63"/>
    </row>
    <row r="29" spans="1:6" ht="15" customHeight="1" x14ac:dyDescent="0.2">
      <c r="A29" s="67" t="s">
        <v>119</v>
      </c>
      <c r="B29" s="4" t="s">
        <v>56</v>
      </c>
      <c r="C29" s="60"/>
      <c r="D29" s="60"/>
      <c r="E29" s="60"/>
      <c r="F29" s="63"/>
    </row>
    <row r="30" spans="1:6" ht="15" customHeight="1" x14ac:dyDescent="0.2">
      <c r="A30" s="67" t="s">
        <v>119</v>
      </c>
      <c r="B30" s="4" t="s">
        <v>59</v>
      </c>
      <c r="C30" s="60"/>
      <c r="D30" s="60"/>
      <c r="E30" s="60"/>
      <c r="F30" s="63"/>
    </row>
    <row r="31" spans="1:6" ht="15" customHeight="1" x14ac:dyDescent="0.2">
      <c r="A31" s="67" t="s">
        <v>119</v>
      </c>
      <c r="B31" s="4" t="s">
        <v>50</v>
      </c>
      <c r="C31" s="60"/>
      <c r="D31" s="60"/>
      <c r="E31" s="60"/>
      <c r="F31" s="63"/>
    </row>
    <row r="32" spans="1:6" ht="15" customHeight="1" x14ac:dyDescent="0.2">
      <c r="A32" s="67" t="s">
        <v>119</v>
      </c>
      <c r="B32" s="4" t="s">
        <v>52</v>
      </c>
      <c r="C32" s="60"/>
      <c r="D32" s="60"/>
      <c r="E32" s="60"/>
      <c r="F32" s="63"/>
    </row>
    <row r="33" spans="1:6" ht="15" customHeight="1" x14ac:dyDescent="0.2">
      <c r="A33" s="67" t="s">
        <v>119</v>
      </c>
      <c r="B33" s="4" t="s">
        <v>57</v>
      </c>
      <c r="C33" s="60"/>
      <c r="D33" s="60"/>
      <c r="E33" s="60"/>
      <c r="F33" s="63"/>
    </row>
    <row r="34" spans="1:6" ht="15" customHeight="1" x14ac:dyDescent="0.2">
      <c r="A34" s="67" t="s">
        <v>119</v>
      </c>
      <c r="B34" s="4" t="s">
        <v>58</v>
      </c>
      <c r="C34" s="60"/>
      <c r="D34" s="60"/>
      <c r="E34" s="60"/>
      <c r="F34" s="63"/>
    </row>
    <row r="35" spans="1:6" ht="15" customHeight="1" x14ac:dyDescent="0.2">
      <c r="A35" s="67" t="s">
        <v>119</v>
      </c>
      <c r="B35" s="4" t="s">
        <v>60</v>
      </c>
      <c r="C35" s="60"/>
      <c r="D35" s="60"/>
      <c r="E35" s="60"/>
      <c r="F35" s="63"/>
    </row>
    <row r="36" spans="1:6" ht="15" customHeight="1" x14ac:dyDescent="0.2">
      <c r="A36" s="87"/>
      <c r="B36" s="60"/>
      <c r="C36" s="60"/>
      <c r="D36" s="20" t="s">
        <v>120</v>
      </c>
      <c r="E36" s="82" t="s">
        <v>125</v>
      </c>
      <c r="F36" s="63"/>
    </row>
    <row r="37" spans="1:6" ht="15" customHeight="1" x14ac:dyDescent="0.2">
      <c r="A37" s="87"/>
      <c r="B37" s="60"/>
      <c r="C37" s="60"/>
      <c r="D37" s="20" t="s">
        <v>29</v>
      </c>
      <c r="E37" s="83" t="str">
        <f>IFERROR(VLOOKUP(CONCATENATE($A$11,"_",E36),Kataloge!$I$2:$L$8,4,FALSE),0)</f>
        <v xml:space="preserve"> </v>
      </c>
      <c r="F37" s="63"/>
    </row>
    <row r="38" spans="1:6" ht="5.0999999999999996" customHeight="1" x14ac:dyDescent="0.2">
      <c r="A38" s="68"/>
      <c r="B38" s="69"/>
      <c r="C38" s="64"/>
      <c r="D38" s="64"/>
      <c r="E38" s="64"/>
      <c r="F38" s="65"/>
    </row>
    <row r="39" spans="1:6" ht="5.0999999999999996" customHeight="1" x14ac:dyDescent="0.2"/>
    <row r="40" spans="1:6" ht="15" customHeight="1" x14ac:dyDescent="0.2">
      <c r="A40" s="56" t="s">
        <v>118</v>
      </c>
      <c r="B40" s="51"/>
      <c r="C40" s="51"/>
      <c r="D40" s="51"/>
      <c r="E40" s="51"/>
      <c r="F40" s="59"/>
    </row>
    <row r="41" spans="1:6" ht="15" customHeight="1" x14ac:dyDescent="0.2">
      <c r="A41" s="66" t="s">
        <v>140</v>
      </c>
      <c r="B41" s="22"/>
      <c r="C41" s="22"/>
      <c r="D41" s="22"/>
      <c r="E41" s="22"/>
      <c r="F41" s="61"/>
    </row>
    <row r="42" spans="1:6" ht="15" customHeight="1" x14ac:dyDescent="0.2">
      <c r="A42" s="62" t="s">
        <v>141</v>
      </c>
      <c r="B42" s="4"/>
      <c r="C42" s="4"/>
      <c r="D42" s="4"/>
      <c r="E42" s="4"/>
      <c r="F42" s="63"/>
    </row>
    <row r="43" spans="1:6" ht="15" customHeight="1" x14ac:dyDescent="0.2">
      <c r="A43" s="67" t="s">
        <v>119</v>
      </c>
      <c r="B43" s="4" t="s">
        <v>121</v>
      </c>
      <c r="C43" s="60"/>
      <c r="D43" s="60"/>
      <c r="E43" s="60"/>
      <c r="F43" s="63"/>
    </row>
    <row r="44" spans="1:6" ht="15" customHeight="1" x14ac:dyDescent="0.2">
      <c r="A44" s="67" t="s">
        <v>119</v>
      </c>
      <c r="B44" s="4" t="s">
        <v>122</v>
      </c>
      <c r="C44" s="60"/>
      <c r="D44" s="60"/>
      <c r="E44" s="60"/>
      <c r="F44" s="63"/>
    </row>
    <row r="45" spans="1:6" ht="15" customHeight="1" x14ac:dyDescent="0.2">
      <c r="A45" s="67" t="s">
        <v>119</v>
      </c>
      <c r="B45" s="4" t="s">
        <v>123</v>
      </c>
      <c r="C45" s="60"/>
      <c r="D45" s="60"/>
      <c r="E45" s="60"/>
      <c r="F45" s="63"/>
    </row>
    <row r="46" spans="1:6" ht="15" customHeight="1" x14ac:dyDescent="0.2">
      <c r="A46" s="67" t="s">
        <v>119</v>
      </c>
      <c r="B46" s="4" t="s">
        <v>124</v>
      </c>
      <c r="C46" s="60"/>
      <c r="D46" s="60"/>
      <c r="E46" s="60"/>
      <c r="F46" s="63"/>
    </row>
    <row r="47" spans="1:6" ht="15" customHeight="1" x14ac:dyDescent="0.2">
      <c r="A47" s="87"/>
      <c r="B47" s="60"/>
      <c r="C47" s="60"/>
      <c r="D47" s="20" t="s">
        <v>120</v>
      </c>
      <c r="E47" s="82" t="s">
        <v>125</v>
      </c>
      <c r="F47" s="63"/>
    </row>
    <row r="48" spans="1:6" ht="15" customHeight="1" x14ac:dyDescent="0.2">
      <c r="A48" s="87"/>
      <c r="B48" s="60"/>
      <c r="C48" s="60"/>
      <c r="D48" s="20" t="s">
        <v>29</v>
      </c>
      <c r="E48" s="83" t="str">
        <f>IFERROR(VLOOKUP(CONCATENATE($A$40,"_",E47),Kataloge!$I$2:$L$8,4,FALSE),0)</f>
        <v xml:space="preserve"> </v>
      </c>
      <c r="F48" s="63"/>
    </row>
    <row r="49" spans="1:6" ht="5.0999999999999996" customHeight="1" x14ac:dyDescent="0.2">
      <c r="A49" s="68"/>
      <c r="B49" s="69"/>
      <c r="C49" s="64"/>
      <c r="D49" s="64"/>
      <c r="E49" s="64"/>
      <c r="F49" s="65"/>
    </row>
  </sheetData>
  <sheetProtection password="8F5C" sheet="1" objects="1" scenarios="1" formatCells="0" selectLockedCells="1" autoFilter="0"/>
  <mergeCells count="2">
    <mergeCell ref="C8:E8"/>
    <mergeCell ref="B24:E24"/>
  </mergeCells>
  <conditionalFormatting sqref="E36 E47">
    <cfRule type="cellIs" dxfId="1" priority="1" stopIfTrue="1" operator="equal">
      <formula>0</formula>
    </cfRule>
    <cfRule type="cellIs" dxfId="0" priority="2" stopIfTrue="1" operator="notEqual">
      <formula>"Bitte auswählen!"</formula>
    </cfRule>
  </conditionalFormatting>
  <pageMargins left="0.59055118110236227" right="0.19685039370078741" top="0.19685039370078741" bottom="0.19685039370078741" header="0.19685039370078741" footer="0.19685039370078741"/>
  <pageSetup paperSize="9" scale="95" orientation="portrait" r:id="rId1"/>
  <headerFooter>
    <oddFooter>&amp;C&amp;A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Ergebnis" error="Bitte auswählen!">
          <x14:formula1>
            <xm:f>Kataloge!$K$2:$K$5</xm:f>
          </x14:formula1>
          <xm:sqref>E36</xm:sqref>
        </x14:dataValidation>
        <x14:dataValidation type="list" allowBlank="1" showErrorMessage="1" errorTitle="Ergebnis" error="Bitte auswählen!">
          <x14:formula1>
            <xm:f>Kataloge!$K$6:$K$8</xm:f>
          </x14:formula1>
          <xm:sqref>E47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workbookViewId="0">
      <selection activeCell="F29" sqref="F29:G29"/>
    </sheetView>
  </sheetViews>
  <sheetFormatPr baseColWidth="10" defaultRowHeight="12" x14ac:dyDescent="0.2"/>
  <cols>
    <col min="1" max="1" width="10.7109375" style="3" customWidth="1"/>
    <col min="2" max="2" width="22.7109375" style="3" customWidth="1"/>
    <col min="3" max="3" width="15.7109375" style="3" customWidth="1"/>
    <col min="4" max="4" width="10.7109375" style="3" customWidth="1"/>
    <col min="5" max="6" width="22.7109375" style="3" customWidth="1"/>
    <col min="7" max="7" width="0.85546875" style="3" customWidth="1"/>
    <col min="8" max="16384" width="11.42578125" style="3"/>
  </cols>
  <sheetData>
    <row r="1" spans="1:7" s="1" customFormat="1" ht="5.0999999999999996" customHeight="1" thickTop="1" x14ac:dyDescent="0.25">
      <c r="A1" s="32"/>
      <c r="B1" s="41"/>
      <c r="C1" s="41"/>
      <c r="D1" s="41"/>
      <c r="E1" s="33"/>
      <c r="F1" s="33"/>
      <c r="G1" s="34"/>
    </row>
    <row r="2" spans="1:7" s="1" customFormat="1" ht="18" customHeight="1" x14ac:dyDescent="0.2">
      <c r="A2" s="134" t="str">
        <f>Änderungsdoku!$A$5</f>
        <v>Vergabe Video- und Audiodolmetscherleistungen</v>
      </c>
      <c r="B2" s="135"/>
      <c r="C2" s="135"/>
      <c r="D2" s="31"/>
      <c r="E2" s="2"/>
      <c r="F2" s="2"/>
      <c r="G2" s="49"/>
    </row>
    <row r="3" spans="1:7" s="1" customFormat="1" ht="18" customHeight="1" x14ac:dyDescent="0.2">
      <c r="A3" s="134"/>
      <c r="B3" s="135"/>
      <c r="C3" s="135"/>
      <c r="D3" s="31"/>
      <c r="E3" s="2"/>
      <c r="F3" s="2"/>
      <c r="G3" s="49"/>
    </row>
    <row r="4" spans="1:7" s="1" customFormat="1" ht="12" customHeight="1" x14ac:dyDescent="0.2">
      <c r="A4" s="44" t="str">
        <f>CONCATENATE("Formularversion: ",LOOKUP(2,1/(Änderungsdoku!$A$1:$A$998&lt;&gt;""),Änderungsdoku!A:A)," vom ",TEXT(VLOOKUP(LOOKUP(2,1/(Änderungsdoku!$A$1:$A$998&lt;&gt;""),Änderungsdoku!A:A),Änderungsdoku!$A$1:$B$998,2,FALSE),"TT.MM.JJ"))</f>
        <v>Formularversion: V 1.0 vom 25.04.18</v>
      </c>
      <c r="B4" s="31"/>
      <c r="C4" s="31"/>
      <c r="D4" s="31"/>
      <c r="E4" s="2"/>
      <c r="F4" s="2"/>
      <c r="G4" s="49"/>
    </row>
    <row r="5" spans="1:7" s="1" customFormat="1" ht="15" customHeight="1" x14ac:dyDescent="0.25">
      <c r="A5" s="85" t="str">
        <f>Änderungsdoku!$A$6</f>
        <v>Anlage 4: Formblatt »Angaben zu den Zuschlagskriterien«</v>
      </c>
      <c r="B5" s="16"/>
      <c r="C5" s="16"/>
      <c r="D5" s="16"/>
      <c r="E5" s="2"/>
      <c r="F5" s="16"/>
      <c r="G5" s="43"/>
    </row>
    <row r="6" spans="1:7" s="1" customFormat="1" ht="15" customHeight="1" x14ac:dyDescent="0.25">
      <c r="A6" s="86" t="s">
        <v>130</v>
      </c>
      <c r="B6" s="16"/>
      <c r="C6" s="16"/>
      <c r="D6" s="16"/>
      <c r="E6" s="2"/>
      <c r="F6" s="16"/>
      <c r="G6" s="43"/>
    </row>
    <row r="7" spans="1:7" s="1" customFormat="1" ht="5.0999999999999996" customHeight="1" thickBot="1" x14ac:dyDescent="0.3">
      <c r="A7" s="48"/>
      <c r="B7" s="46"/>
      <c r="C7" s="46"/>
      <c r="D7" s="46"/>
      <c r="E7" s="45"/>
      <c r="F7" s="46"/>
      <c r="G7" s="47"/>
    </row>
    <row r="8" spans="1:7" s="1" customFormat="1" ht="5.0999999999999996" customHeight="1" thickTop="1" x14ac:dyDescent="0.2">
      <c r="A8" s="32"/>
      <c r="B8" s="33"/>
      <c r="C8" s="33"/>
      <c r="D8" s="33"/>
      <c r="E8" s="33"/>
      <c r="F8" s="33"/>
      <c r="G8" s="34"/>
    </row>
    <row r="9" spans="1:7" ht="18" customHeight="1" x14ac:dyDescent="0.2">
      <c r="A9" s="35" t="s">
        <v>6</v>
      </c>
      <c r="B9" s="136">
        <f>'Anl. 4.1 Sprachenangebot'!$B$8</f>
        <v>0</v>
      </c>
      <c r="C9" s="137"/>
      <c r="D9" s="137"/>
      <c r="E9" s="137"/>
      <c r="F9" s="138"/>
      <c r="G9" s="36"/>
    </row>
    <row r="10" spans="1:7" ht="18" customHeight="1" x14ac:dyDescent="0.2">
      <c r="A10" s="35"/>
      <c r="B10" s="139"/>
      <c r="C10" s="140"/>
      <c r="D10" s="140"/>
      <c r="E10" s="140"/>
      <c r="F10" s="141"/>
      <c r="G10" s="36"/>
    </row>
    <row r="11" spans="1:7" ht="5.0999999999999996" customHeight="1" thickBot="1" x14ac:dyDescent="0.25">
      <c r="A11" s="37"/>
      <c r="B11" s="38"/>
      <c r="C11" s="38"/>
      <c r="D11" s="38"/>
      <c r="E11" s="38"/>
      <c r="F11" s="39"/>
      <c r="G11" s="40"/>
    </row>
    <row r="12" spans="1:7" ht="12.75" thickTop="1" x14ac:dyDescent="0.2"/>
    <row r="13" spans="1:7" ht="18" customHeight="1" x14ac:dyDescent="0.2">
      <c r="A13" s="142" t="s">
        <v>65</v>
      </c>
      <c r="B13" s="143"/>
      <c r="C13" s="143"/>
      <c r="D13" s="143"/>
      <c r="E13" s="143"/>
      <c r="F13" s="146" t="s">
        <v>72</v>
      </c>
      <c r="G13" s="147"/>
    </row>
    <row r="14" spans="1:7" ht="5.0999999999999996" customHeight="1" x14ac:dyDescent="0.2"/>
    <row r="15" spans="1:7" ht="18" customHeight="1" x14ac:dyDescent="0.2">
      <c r="A15" s="56" t="s">
        <v>66</v>
      </c>
      <c r="B15" s="51"/>
      <c r="C15" s="51"/>
      <c r="D15" s="51"/>
      <c r="E15" s="51"/>
      <c r="F15" s="72"/>
      <c r="G15" s="73"/>
    </row>
    <row r="16" spans="1:7" ht="18" customHeight="1" x14ac:dyDescent="0.2">
      <c r="A16" s="26" t="str">
        <f>'Anl. 4.1 Sprachenangebot'!A15</f>
        <v>Pflichtsprachen</v>
      </c>
      <c r="B16" s="30"/>
      <c r="C16" s="30"/>
      <c r="D16" s="30"/>
      <c r="E16" s="75" t="str">
        <f>IF((COUNTIF('Anl. 4.1 Sprachenangebot'!C16:C29,"Bitte auswählen!")+COUNTIF('Anl. 4.1 Sprachenangebot'!C16:C29,"")+COUNTIF('Anl. 4.1 Sprachenangebot'!E16:E29,"Bitte auswählen!")+COUNTIF('Anl. 4.1 Sprachenangebot'!E16:E29,""))&gt;0,CONCATENATE("Bitte Anlage 4.1 vollständig im Teil »Pflichtsprachen« ausfüllen!"),"")</f>
        <v>Bitte Anlage 4.1 vollständig im Teil »Pflichtsprachen« ausfüllen!</v>
      </c>
      <c r="F16" s="144">
        <f>'Anl. 4.1 Sprachenangebot'!G30</f>
        <v>0</v>
      </c>
      <c r="G16" s="145"/>
    </row>
    <row r="17" spans="1:7" ht="18" customHeight="1" x14ac:dyDescent="0.2">
      <c r="A17" s="26" t="str">
        <f>'Anl. 4.1 Sprachenangebot'!A32</f>
        <v>Zusatzsprachen</v>
      </c>
      <c r="B17" s="30"/>
      <c r="C17" s="30"/>
      <c r="D17" s="30"/>
      <c r="E17" s="75" t="str">
        <f>IF((COUNTIF('Anl. 4.1 Sprachenangebot'!C33:C73,"Bitte auswählen!")+COUNTIF('Anl. 4.1 Sprachenangebot'!C33:C73,"")+COUNTIF('Anl. 4.1 Sprachenangebot'!E33:E73,"Bitte auswählen!")+COUNTIF('Anl. 4.1 Sprachenangebot'!E33:E73,""))&gt;0,CONCATENATE("Bitte Anlage 4.1 vollständig im Teil »Zusatzsprachen« ausfüllen!"),"")</f>
        <v>Bitte Anlage 4.1 vollständig im Teil »Zusatzsprachen« ausfüllen!</v>
      </c>
      <c r="F17" s="144">
        <f>'Anl. 4.1 Sprachenangebot'!G74</f>
        <v>0</v>
      </c>
      <c r="G17" s="145"/>
    </row>
    <row r="18" spans="1:7" ht="18" customHeight="1" x14ac:dyDescent="0.2">
      <c r="A18" s="29" t="str">
        <f>CONCATENATE("Summe ",A15)</f>
        <v>Summe Sprachenangebot und Verfügbarkeiten</v>
      </c>
      <c r="B18" s="27"/>
      <c r="C18" s="27"/>
      <c r="D18" s="27"/>
      <c r="E18" s="27"/>
      <c r="F18" s="152">
        <f>SUM(F16:G17)</f>
        <v>0</v>
      </c>
      <c r="G18" s="153"/>
    </row>
    <row r="19" spans="1:7" ht="5.0999999999999996" customHeight="1" x14ac:dyDescent="0.2"/>
    <row r="20" spans="1:7" ht="18" customHeight="1" x14ac:dyDescent="0.2">
      <c r="A20" s="56" t="s">
        <v>67</v>
      </c>
      <c r="B20" s="53"/>
      <c r="C20" s="53"/>
      <c r="D20" s="53"/>
      <c r="E20" s="53"/>
      <c r="F20" s="53"/>
      <c r="G20" s="74"/>
    </row>
    <row r="21" spans="1:7" ht="18" customHeight="1" x14ac:dyDescent="0.2">
      <c r="A21" s="20" t="str">
        <f>'Anl. 4.2 Anbindung'!A11</f>
        <v>Pflicht</v>
      </c>
      <c r="B21" s="17"/>
      <c r="C21" s="17"/>
      <c r="D21" s="17"/>
      <c r="E21" s="75" t="str">
        <f>IF(OR('Anl. 4.2 Anbindung'!E36="Bitte auswählen!",'Anl. 4.2 Anbindung'!E36=""),"Bitte Anlage 4.2 im Teil »Pflicht« ausfüllen!","")</f>
        <v>Bitte Anlage 4.2 im Teil »Pflicht« ausfüllen!</v>
      </c>
      <c r="F21" s="144" t="str">
        <f>'Anl. 4.2 Anbindung'!E37</f>
        <v xml:space="preserve"> </v>
      </c>
      <c r="G21" s="145"/>
    </row>
    <row r="22" spans="1:7" ht="18" customHeight="1" x14ac:dyDescent="0.2">
      <c r="A22" s="20" t="str">
        <f>'Anl. 4.2 Anbindung'!A40</f>
        <v>Optional</v>
      </c>
      <c r="B22" s="17"/>
      <c r="C22" s="17"/>
      <c r="D22" s="17"/>
      <c r="E22" s="75" t="str">
        <f>IF(OR('Anl. 4.2 Anbindung'!E47="Bitte auswählen!",'Anl. 4.2 Anbindung'!E47=""),"Bitte Anlage 4.2 im Teil »Optional« ausfüllen!","")</f>
        <v>Bitte Anlage 4.2 im Teil »Optional« ausfüllen!</v>
      </c>
      <c r="F22" s="144" t="str">
        <f>'Anl. 4.2 Anbindung'!E48</f>
        <v xml:space="preserve"> </v>
      </c>
      <c r="G22" s="145"/>
    </row>
    <row r="23" spans="1:7" ht="18" customHeight="1" x14ac:dyDescent="0.2">
      <c r="A23" s="29" t="str">
        <f>CONCATENATE("Summe ",A20)</f>
        <v>Summe Anbindung der Einrichtungen</v>
      </c>
      <c r="B23" s="27"/>
      <c r="C23" s="27"/>
      <c r="D23" s="27"/>
      <c r="E23" s="27"/>
      <c r="F23" s="152">
        <f>SUM(F21:G22)</f>
        <v>0</v>
      </c>
      <c r="G23" s="153"/>
    </row>
    <row r="24" spans="1:7" ht="5.0999999999999996" customHeight="1" x14ac:dyDescent="0.2"/>
    <row r="25" spans="1:7" ht="18" customHeight="1" thickBot="1" x14ac:dyDescent="0.25">
      <c r="A25" s="98" t="s">
        <v>147</v>
      </c>
      <c r="B25" s="99"/>
      <c r="C25" s="99"/>
      <c r="D25" s="99"/>
      <c r="E25" s="99"/>
      <c r="F25" s="154">
        <f>F18+F23</f>
        <v>0</v>
      </c>
      <c r="G25" s="155"/>
    </row>
    <row r="26" spans="1:7" ht="12.75" thickTop="1" x14ac:dyDescent="0.2"/>
    <row r="28" spans="1:7" ht="18" customHeight="1" x14ac:dyDescent="0.2">
      <c r="A28" s="148" t="s">
        <v>68</v>
      </c>
      <c r="B28" s="149"/>
      <c r="C28" s="149"/>
      <c r="D28" s="149"/>
      <c r="E28" s="149"/>
      <c r="F28" s="150" t="s">
        <v>71</v>
      </c>
      <c r="G28" s="151"/>
    </row>
    <row r="29" spans="1:7" ht="18" customHeight="1" x14ac:dyDescent="0.2">
      <c r="A29" s="26" t="s">
        <v>126</v>
      </c>
      <c r="B29" s="30"/>
      <c r="C29" s="30"/>
      <c r="D29" s="30"/>
      <c r="E29" s="75" t="str">
        <f>IF(F29=0,CONCATENATE("Bitte Angebotspreis ergänzen!"),"")</f>
        <v>Bitte Angebotspreis ergänzen!</v>
      </c>
      <c r="F29" s="160"/>
      <c r="G29" s="161"/>
    </row>
    <row r="30" spans="1:7" ht="18" customHeight="1" x14ac:dyDescent="0.2">
      <c r="A30" s="26" t="s">
        <v>127</v>
      </c>
      <c r="B30" s="17"/>
      <c r="C30" s="17"/>
      <c r="D30" s="17"/>
      <c r="E30" s="75" t="str">
        <f>IF(F30=0,CONCATENATE("Bitte Angebotspreis ergänzen!"),"")</f>
        <v>Bitte Angebotspreis ergänzen!</v>
      </c>
      <c r="F30" s="160"/>
      <c r="G30" s="161"/>
    </row>
    <row r="31" spans="1:7" ht="18" customHeight="1" thickBot="1" x14ac:dyDescent="0.25">
      <c r="A31" s="98" t="str">
        <f>CONCATENATE("Summe ",A28)</f>
        <v>Summe Angebotspreis</v>
      </c>
      <c r="B31" s="99"/>
      <c r="C31" s="99"/>
      <c r="D31" s="99"/>
      <c r="E31" s="99"/>
      <c r="F31" s="166">
        <f>SUM(F29:G30)</f>
        <v>0</v>
      </c>
      <c r="G31" s="167"/>
    </row>
    <row r="32" spans="1:7" ht="12.75" thickTop="1" x14ac:dyDescent="0.2"/>
    <row r="34" spans="1:7" ht="18" customHeight="1" x14ac:dyDescent="0.2">
      <c r="A34" s="142" t="s">
        <v>69</v>
      </c>
      <c r="B34" s="143"/>
      <c r="C34" s="143"/>
      <c r="D34" s="143"/>
      <c r="E34" s="143"/>
      <c r="F34" s="146"/>
      <c r="G34" s="147"/>
    </row>
    <row r="35" spans="1:7" ht="18" customHeight="1" x14ac:dyDescent="0.2">
      <c r="A35" s="101" t="s">
        <v>150</v>
      </c>
      <c r="B35" s="102"/>
      <c r="C35" s="103" t="s">
        <v>70</v>
      </c>
      <c r="D35" s="104"/>
      <c r="E35" s="102"/>
      <c r="F35" s="162">
        <f>IF(F31=0,0,ROUND(F25/F31,7))</f>
        <v>0</v>
      </c>
      <c r="G35" s="163"/>
    </row>
    <row r="36" spans="1:7" ht="18" customHeight="1" x14ac:dyDescent="0.2">
      <c r="A36" s="30" t="s">
        <v>149</v>
      </c>
      <c r="B36" s="27"/>
      <c r="C36" s="103" t="s">
        <v>148</v>
      </c>
      <c r="D36" s="27"/>
      <c r="E36" s="27"/>
      <c r="F36" s="164">
        <f>F35*100000</f>
        <v>0</v>
      </c>
      <c r="G36" s="165"/>
    </row>
    <row r="42" spans="1:7" s="76" customFormat="1" ht="12" customHeight="1" x14ac:dyDescent="0.2">
      <c r="A42" s="156"/>
      <c r="B42" s="156"/>
      <c r="C42" s="156"/>
      <c r="E42" s="157"/>
      <c r="F42" s="157"/>
      <c r="G42" s="157"/>
    </row>
    <row r="43" spans="1:7" s="76" customFormat="1" ht="12" customHeight="1" x14ac:dyDescent="0.2">
      <c r="A43" s="158"/>
      <c r="B43" s="158"/>
      <c r="C43" s="84">
        <f ca="1">TODAY()</f>
        <v>43215</v>
      </c>
      <c r="E43" s="159"/>
      <c r="F43" s="159"/>
      <c r="G43" s="159"/>
    </row>
    <row r="44" spans="1:7" s="78" customFormat="1" ht="12" customHeight="1" x14ac:dyDescent="0.2">
      <c r="A44" s="77" t="s">
        <v>131</v>
      </c>
      <c r="B44" s="77"/>
      <c r="C44" s="77"/>
      <c r="E44" s="77" t="s">
        <v>151</v>
      </c>
      <c r="F44" s="77"/>
      <c r="G44" s="77"/>
    </row>
    <row r="45" spans="1:7" s="80" customFormat="1" ht="12" customHeight="1" x14ac:dyDescent="0.2">
      <c r="E45" s="79" t="s">
        <v>132</v>
      </c>
      <c r="F45" s="79"/>
      <c r="G45" s="79"/>
    </row>
  </sheetData>
  <sheetProtection password="8F5C" sheet="1" objects="1" scenarios="1" formatCells="0" selectLockedCells="1" autoFilter="0"/>
  <mergeCells count="24">
    <mergeCell ref="A42:C42"/>
    <mergeCell ref="E42:G42"/>
    <mergeCell ref="A43:B43"/>
    <mergeCell ref="E43:G43"/>
    <mergeCell ref="F29:G29"/>
    <mergeCell ref="F35:G35"/>
    <mergeCell ref="F36:G36"/>
    <mergeCell ref="A34:E34"/>
    <mergeCell ref="F34:G34"/>
    <mergeCell ref="F31:G31"/>
    <mergeCell ref="F30:G30"/>
    <mergeCell ref="A28:E28"/>
    <mergeCell ref="F28:G28"/>
    <mergeCell ref="F16:G16"/>
    <mergeCell ref="F17:G17"/>
    <mergeCell ref="F18:G18"/>
    <mergeCell ref="F23:G23"/>
    <mergeCell ref="F25:G25"/>
    <mergeCell ref="A2:C3"/>
    <mergeCell ref="B9:F10"/>
    <mergeCell ref="A13:E13"/>
    <mergeCell ref="F21:G21"/>
    <mergeCell ref="F22:G22"/>
    <mergeCell ref="F13:G13"/>
  </mergeCells>
  <dataValidations count="2">
    <dataValidation type="whole" allowBlank="1" showErrorMessage="1" errorTitle="Angebotspreis 2018" error="Maximal 700.000 €." sqref="F29:G29">
      <formula1>0</formula1>
      <formula2>700000</formula2>
    </dataValidation>
    <dataValidation type="whole" allowBlank="1" showErrorMessage="1" errorTitle="Angebotspreis 2019" error="Maximal 1.000.000 €." sqref="F30:G30">
      <formula1>0</formula1>
      <formula2>1000000</formula2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opLeftCell="M1" workbookViewId="0">
      <selection sqref="A1:L1"/>
    </sheetView>
  </sheetViews>
  <sheetFormatPr baseColWidth="10" defaultRowHeight="12" x14ac:dyDescent="0.2"/>
  <cols>
    <col min="1" max="1" width="39.85546875" style="93" hidden="1" customWidth="1"/>
    <col min="2" max="2" width="14.85546875" style="93" hidden="1" customWidth="1"/>
    <col min="3" max="3" width="12.28515625" style="93" hidden="1" customWidth="1"/>
    <col min="4" max="4" width="16.5703125" style="94" hidden="1" customWidth="1"/>
    <col min="5" max="5" width="8" style="94" hidden="1" customWidth="1"/>
    <col min="6" max="6" width="10.7109375" style="90" hidden="1" customWidth="1"/>
    <col min="7" max="7" width="15.7109375" style="90" hidden="1" customWidth="1"/>
    <col min="8" max="8" width="11.42578125" style="90" hidden="1" customWidth="1"/>
    <col min="9" max="9" width="28.5703125" style="90" hidden="1" customWidth="1"/>
    <col min="10" max="10" width="16.85546875" style="90" hidden="1" customWidth="1"/>
    <col min="11" max="11" width="15.28515625" style="90" hidden="1" customWidth="1"/>
    <col min="12" max="12" width="8" style="90" hidden="1" customWidth="1"/>
    <col min="13" max="13" width="11.42578125" style="90" customWidth="1"/>
    <col min="14" max="16384" width="11.42578125" style="90"/>
  </cols>
  <sheetData>
    <row r="1" spans="1:12" ht="15" customHeight="1" x14ac:dyDescent="0.2">
      <c r="A1" s="89" t="s">
        <v>46</v>
      </c>
      <c r="B1" s="89" t="s">
        <v>7</v>
      </c>
      <c r="C1" s="89" t="s">
        <v>99</v>
      </c>
      <c r="D1" s="89" t="s">
        <v>27</v>
      </c>
      <c r="E1" s="89" t="s">
        <v>29</v>
      </c>
      <c r="I1" s="89" t="s">
        <v>46</v>
      </c>
      <c r="J1" s="89" t="s">
        <v>115</v>
      </c>
      <c r="K1" s="89" t="s">
        <v>117</v>
      </c>
      <c r="L1" s="89" t="s">
        <v>29</v>
      </c>
    </row>
    <row r="2" spans="1:12" ht="15" customHeight="1" x14ac:dyDescent="0.2">
      <c r="A2" s="91" t="str">
        <f>CONCATENATE(B2,"_",D2,"_",C2)</f>
        <v>Pflichtsprachen_Bitte auswählen!_innerhalb</v>
      </c>
      <c r="B2" s="91" t="s">
        <v>73</v>
      </c>
      <c r="C2" s="91" t="s">
        <v>109</v>
      </c>
      <c r="D2" s="91" t="s">
        <v>125</v>
      </c>
      <c r="E2" s="91">
        <v>0</v>
      </c>
      <c r="I2" s="91" t="str">
        <f>CONCATENATE(J2,"_",K2)</f>
        <v>Pflicht_Bitte auswählen!</v>
      </c>
      <c r="J2" s="91" t="s">
        <v>111</v>
      </c>
      <c r="K2" s="91" t="s">
        <v>125</v>
      </c>
      <c r="L2" s="91" t="s">
        <v>133</v>
      </c>
    </row>
    <row r="3" spans="1:12" ht="15" customHeight="1" x14ac:dyDescent="0.2">
      <c r="A3" s="91" t="str">
        <f>CONCATENATE(B3,"_",D3,"_",C3)</f>
        <v>Pflichtsprachen_≤ 4 min_innerhalb</v>
      </c>
      <c r="B3" s="91" t="s">
        <v>73</v>
      </c>
      <c r="C3" s="91" t="s">
        <v>109</v>
      </c>
      <c r="D3" s="91" t="s">
        <v>100</v>
      </c>
      <c r="E3" s="91">
        <v>10</v>
      </c>
      <c r="I3" s="91" t="str">
        <f>CONCATENATE(J3,"_",K3)</f>
        <v>Pflicht_1 Monat</v>
      </c>
      <c r="J3" s="91" t="s">
        <v>111</v>
      </c>
      <c r="K3" s="91" t="s">
        <v>112</v>
      </c>
      <c r="L3" s="91">
        <v>120</v>
      </c>
    </row>
    <row r="4" spans="1:12" ht="15" customHeight="1" x14ac:dyDescent="0.2">
      <c r="A4" s="91" t="str">
        <f t="shared" ref="A4:A6" si="0">CONCATENATE(B4,"_",D4,"_",C4)</f>
        <v>Pflichtsprachen_&gt; 4 min ≤ 20 min_innerhalb</v>
      </c>
      <c r="B4" s="91" t="s">
        <v>73</v>
      </c>
      <c r="C4" s="91" t="s">
        <v>109</v>
      </c>
      <c r="D4" s="91" t="s">
        <v>101</v>
      </c>
      <c r="E4" s="91">
        <v>5</v>
      </c>
      <c r="I4" s="91" t="str">
        <f t="shared" ref="I4:I6" si="1">CONCATENATE(J4,"_",K4)</f>
        <v>Pflicht_2 Monate</v>
      </c>
      <c r="J4" s="91" t="s">
        <v>111</v>
      </c>
      <c r="K4" s="91" t="s">
        <v>113</v>
      </c>
      <c r="L4" s="91">
        <v>60</v>
      </c>
    </row>
    <row r="5" spans="1:12" ht="15" customHeight="1" x14ac:dyDescent="0.2">
      <c r="A5" s="91" t="str">
        <f t="shared" si="0"/>
        <v>Pflichtsprachen_&gt; 20 min ≤ 30 min_innerhalb</v>
      </c>
      <c r="B5" s="91" t="s">
        <v>73</v>
      </c>
      <c r="C5" s="91" t="s">
        <v>109</v>
      </c>
      <c r="D5" s="91" t="s">
        <v>102</v>
      </c>
      <c r="E5" s="91">
        <v>0</v>
      </c>
      <c r="I5" s="91" t="str">
        <f t="shared" si="1"/>
        <v>Pflicht_3 Monate</v>
      </c>
      <c r="J5" s="91" t="s">
        <v>111</v>
      </c>
      <c r="K5" s="91" t="s">
        <v>114</v>
      </c>
      <c r="L5" s="91">
        <v>0</v>
      </c>
    </row>
    <row r="6" spans="1:12" ht="15" customHeight="1" x14ac:dyDescent="0.2">
      <c r="A6" s="92" t="str">
        <f t="shared" si="0"/>
        <v>Pflichtsprachen_Bitte auswählen!_außerhalb</v>
      </c>
      <c r="B6" s="92" t="s">
        <v>73</v>
      </c>
      <c r="C6" s="92" t="s">
        <v>110</v>
      </c>
      <c r="D6" s="92" t="s">
        <v>125</v>
      </c>
      <c r="E6" s="92">
        <v>0</v>
      </c>
      <c r="I6" s="92" t="str">
        <f t="shared" si="1"/>
        <v>Optional_Bitte auswählen!</v>
      </c>
      <c r="J6" s="92" t="s">
        <v>118</v>
      </c>
      <c r="K6" s="92" t="s">
        <v>125</v>
      </c>
      <c r="L6" s="92" t="s">
        <v>133</v>
      </c>
    </row>
    <row r="7" spans="1:12" ht="15" customHeight="1" x14ac:dyDescent="0.2">
      <c r="A7" s="92" t="str">
        <f t="shared" ref="A7" si="2">CONCATENATE(B7,"_",D7,"_",C7)</f>
        <v>Pflichtsprachen_≤ 30 min_außerhalb</v>
      </c>
      <c r="B7" s="92" t="s">
        <v>73</v>
      </c>
      <c r="C7" s="92" t="s">
        <v>110</v>
      </c>
      <c r="D7" s="92" t="s">
        <v>103</v>
      </c>
      <c r="E7" s="92">
        <v>5</v>
      </c>
      <c r="I7" s="92" t="str">
        <f t="shared" ref="I7" si="3">CONCATENATE(J7,"_",K7)</f>
        <v>Optional_3 Monate</v>
      </c>
      <c r="J7" s="92" t="s">
        <v>118</v>
      </c>
      <c r="K7" s="92" t="s">
        <v>114</v>
      </c>
      <c r="L7" s="92">
        <v>33</v>
      </c>
    </row>
    <row r="8" spans="1:12" ht="15" customHeight="1" x14ac:dyDescent="0.2">
      <c r="A8" s="92" t="str">
        <f t="shared" ref="A8:A17" si="4">CONCATENATE(B8,"_",D8,"_",C8)</f>
        <v>Pflichtsprachen_&gt; 30 min ≤ 60 min_außerhalb</v>
      </c>
      <c r="B8" s="92" t="s">
        <v>73</v>
      </c>
      <c r="C8" s="92" t="s">
        <v>110</v>
      </c>
      <c r="D8" s="92" t="s">
        <v>104</v>
      </c>
      <c r="E8" s="92">
        <v>3</v>
      </c>
      <c r="I8" s="92" t="str">
        <f>CONCATENATE(J8,"_",K8)</f>
        <v>Optional_nicht möglich</v>
      </c>
      <c r="J8" s="92" t="s">
        <v>118</v>
      </c>
      <c r="K8" s="92" t="s">
        <v>116</v>
      </c>
      <c r="L8" s="92">
        <v>0</v>
      </c>
    </row>
    <row r="9" spans="1:12" ht="15" customHeight="1" x14ac:dyDescent="0.2">
      <c r="A9" s="92" t="str">
        <f t="shared" si="4"/>
        <v>Pflichtsprachen_&gt; 60 min_außerhalb</v>
      </c>
      <c r="B9" s="92" t="s">
        <v>73</v>
      </c>
      <c r="C9" s="92" t="s">
        <v>110</v>
      </c>
      <c r="D9" s="92" t="s">
        <v>105</v>
      </c>
      <c r="E9" s="92">
        <v>0</v>
      </c>
    </row>
    <row r="10" spans="1:12" ht="15" customHeight="1" x14ac:dyDescent="0.2">
      <c r="A10" s="92" t="str">
        <f t="shared" si="4"/>
        <v>Pflichtsprachen_nicht verfügbar_außerhalb</v>
      </c>
      <c r="B10" s="92" t="s">
        <v>73</v>
      </c>
      <c r="C10" s="92" t="s">
        <v>110</v>
      </c>
      <c r="D10" s="92" t="s">
        <v>28</v>
      </c>
      <c r="E10" s="92">
        <v>0</v>
      </c>
    </row>
    <row r="11" spans="1:12" ht="15" customHeight="1" x14ac:dyDescent="0.2">
      <c r="A11" s="91" t="str">
        <f t="shared" si="4"/>
        <v>Zusatzsprachen_Bitte auswählen!_innerhalb</v>
      </c>
      <c r="B11" s="91" t="s">
        <v>45</v>
      </c>
      <c r="C11" s="91" t="s">
        <v>109</v>
      </c>
      <c r="D11" s="91" t="s">
        <v>125</v>
      </c>
      <c r="E11" s="91">
        <v>0</v>
      </c>
      <c r="F11" s="91" t="s">
        <v>146</v>
      </c>
      <c r="G11" s="100"/>
    </row>
    <row r="12" spans="1:12" ht="15" customHeight="1" x14ac:dyDescent="0.2">
      <c r="A12" s="91" t="str">
        <f t="shared" si="4"/>
        <v>Zusatzsprachen_≤ 4 min_innerhalb</v>
      </c>
      <c r="B12" s="91" t="s">
        <v>45</v>
      </c>
      <c r="C12" s="91" t="s">
        <v>109</v>
      </c>
      <c r="D12" s="91" t="s">
        <v>100</v>
      </c>
      <c r="E12" s="91">
        <v>5</v>
      </c>
      <c r="F12" s="91" t="s">
        <v>142</v>
      </c>
      <c r="G12" s="91" t="s">
        <v>103</v>
      </c>
    </row>
    <row r="13" spans="1:12" ht="15" customHeight="1" x14ac:dyDescent="0.2">
      <c r="A13" s="91" t="str">
        <f t="shared" si="4"/>
        <v>Zusatzsprachen_&gt; 4 min ≤ 30 min_innerhalb</v>
      </c>
      <c r="B13" s="91" t="s">
        <v>45</v>
      </c>
      <c r="C13" s="91" t="s">
        <v>109</v>
      </c>
      <c r="D13" s="91" t="s">
        <v>106</v>
      </c>
      <c r="E13" s="91">
        <v>4</v>
      </c>
      <c r="F13" s="91" t="s">
        <v>142</v>
      </c>
      <c r="G13" s="91" t="s">
        <v>103</v>
      </c>
    </row>
    <row r="14" spans="1:12" ht="15" customHeight="1" x14ac:dyDescent="0.2">
      <c r="A14" s="91" t="str">
        <f t="shared" si="4"/>
        <v>Zusatzsprachen_&gt; 30 min ≤ 60 min_innerhalb</v>
      </c>
      <c r="B14" s="91" t="s">
        <v>45</v>
      </c>
      <c r="C14" s="91" t="s">
        <v>109</v>
      </c>
      <c r="D14" s="91" t="s">
        <v>104</v>
      </c>
      <c r="E14" s="91">
        <v>3</v>
      </c>
      <c r="F14" s="91" t="s">
        <v>143</v>
      </c>
      <c r="G14" s="91" t="s">
        <v>104</v>
      </c>
    </row>
    <row r="15" spans="1:12" ht="15" customHeight="1" x14ac:dyDescent="0.2">
      <c r="A15" s="91" t="str">
        <f t="shared" si="4"/>
        <v>Zusatzsprachen_&gt; 1 h ≤ 48 h_innerhalb</v>
      </c>
      <c r="B15" s="91" t="s">
        <v>45</v>
      </c>
      <c r="C15" s="91" t="s">
        <v>109</v>
      </c>
      <c r="D15" s="91" t="s">
        <v>107</v>
      </c>
      <c r="E15" s="91">
        <v>2</v>
      </c>
      <c r="F15" s="91" t="s">
        <v>144</v>
      </c>
      <c r="G15" s="91" t="s">
        <v>105</v>
      </c>
    </row>
    <row r="16" spans="1:12" ht="15" customHeight="1" x14ac:dyDescent="0.2">
      <c r="A16" s="91" t="str">
        <f t="shared" si="4"/>
        <v>Zusatzsprachen_&gt; 48 h_innerhalb</v>
      </c>
      <c r="B16" s="91" t="s">
        <v>45</v>
      </c>
      <c r="C16" s="91" t="s">
        <v>109</v>
      </c>
      <c r="D16" s="91" t="s">
        <v>108</v>
      </c>
      <c r="E16" s="91">
        <v>0</v>
      </c>
      <c r="F16" s="91" t="s">
        <v>144</v>
      </c>
      <c r="G16" s="91" t="s">
        <v>105</v>
      </c>
    </row>
    <row r="17" spans="1:7" ht="15" customHeight="1" x14ac:dyDescent="0.2">
      <c r="A17" s="91" t="str">
        <f t="shared" si="4"/>
        <v>Zusatzsprachen_nicht verfügbar_innerhalb</v>
      </c>
      <c r="B17" s="91" t="s">
        <v>45</v>
      </c>
      <c r="C17" s="91" t="s">
        <v>109</v>
      </c>
      <c r="D17" s="91" t="s">
        <v>28</v>
      </c>
      <c r="E17" s="91">
        <v>0</v>
      </c>
      <c r="F17" s="91" t="s">
        <v>145</v>
      </c>
      <c r="G17" s="91" t="s">
        <v>28</v>
      </c>
    </row>
    <row r="18" spans="1:7" ht="15" customHeight="1" x14ac:dyDescent="0.2">
      <c r="A18" s="92" t="str">
        <f t="shared" ref="A18" si="5">CONCATENATE(B18,"_",D18,"_",C18)</f>
        <v>Zusatzsprachen_Bitte auswählen!_außerhalb</v>
      </c>
      <c r="B18" s="92" t="s">
        <v>45</v>
      </c>
      <c r="C18" s="92" t="s">
        <v>110</v>
      </c>
      <c r="D18" s="92" t="s">
        <v>125</v>
      </c>
      <c r="E18" s="92">
        <v>0</v>
      </c>
    </row>
    <row r="19" spans="1:7" ht="15" customHeight="1" x14ac:dyDescent="0.2">
      <c r="A19" s="92" t="str">
        <f t="shared" ref="A19" si="6">CONCATENATE(B19,"_",D19,"_",C19)</f>
        <v>Zusatzsprachen_≤ 30 min_außerhalb</v>
      </c>
      <c r="B19" s="92" t="s">
        <v>45</v>
      </c>
      <c r="C19" s="92" t="s">
        <v>110</v>
      </c>
      <c r="D19" s="92" t="s">
        <v>103</v>
      </c>
      <c r="E19" s="92">
        <v>2</v>
      </c>
    </row>
    <row r="20" spans="1:7" ht="15" customHeight="1" x14ac:dyDescent="0.2">
      <c r="A20" s="92" t="str">
        <f>CONCATENATE(B20,"_",D20,"_",C20)</f>
        <v>Zusatzsprachen_&gt; 30 min ≤ 60 min_außerhalb</v>
      </c>
      <c r="B20" s="92" t="s">
        <v>45</v>
      </c>
      <c r="C20" s="92" t="s">
        <v>110</v>
      </c>
      <c r="D20" s="92" t="s">
        <v>104</v>
      </c>
      <c r="E20" s="92">
        <v>1</v>
      </c>
    </row>
    <row r="21" spans="1:7" ht="15" customHeight="1" x14ac:dyDescent="0.2">
      <c r="A21" s="92" t="str">
        <f>CONCATENATE(B21,"_",D21,"_",C21)</f>
        <v>Zusatzsprachen_&gt; 60 min_außerhalb</v>
      </c>
      <c r="B21" s="92" t="s">
        <v>45</v>
      </c>
      <c r="C21" s="92" t="s">
        <v>110</v>
      </c>
      <c r="D21" s="92" t="s">
        <v>105</v>
      </c>
      <c r="E21" s="92">
        <v>0</v>
      </c>
    </row>
    <row r="22" spans="1:7" ht="15" customHeight="1" x14ac:dyDescent="0.2">
      <c r="A22" s="92" t="str">
        <f>CONCATENATE(B22,"_",D22,"_",C22)</f>
        <v>Zusatzsprachen_nicht verfügbar_außerhalb</v>
      </c>
      <c r="B22" s="92" t="s">
        <v>45</v>
      </c>
      <c r="C22" s="92" t="s">
        <v>110</v>
      </c>
      <c r="D22" s="92" t="s">
        <v>28</v>
      </c>
      <c r="E22" s="92">
        <v>0</v>
      </c>
    </row>
    <row r="23" spans="1:7" ht="15" customHeight="1" x14ac:dyDescent="0.2"/>
  </sheetData>
  <sheetProtection password="8F5C" sheet="1" objects="1" scenarios="1" formatCells="0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Änderungsdoku</vt:lpstr>
      <vt:lpstr>Anl. 4.1 Sprachenangebot</vt:lpstr>
      <vt:lpstr>Anl. 4.2 Anbindung</vt:lpstr>
      <vt:lpstr>Anl. 4.3 Zusammenfassung</vt:lpstr>
      <vt:lpstr>Kataloge</vt:lpstr>
      <vt:lpstr>Bereich_0</vt:lpstr>
      <vt:lpstr>Bereich_A</vt:lpstr>
      <vt:lpstr>Bereich_B</vt:lpstr>
      <vt:lpstr>Bereich_C</vt:lpstr>
      <vt:lpstr>Bereich_D</vt:lpstr>
      <vt:lpstr>Änderungsdoku!Druckbereich</vt:lpstr>
      <vt:lpstr>'Anl. 4.1 Sprachenangebot'!Druckbereich</vt:lpstr>
      <vt:lpstr>'Anl. 4.2 Anbindung'!Druckbereich</vt:lpstr>
      <vt:lpstr>'Anl. 4.3 Zusammenfassung'!Druckbereich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2018-04-24T10:48:35Z</cp:lastPrinted>
  <dcterms:created xsi:type="dcterms:W3CDTF">2015-02-05T08:03:59Z</dcterms:created>
  <dcterms:modified xsi:type="dcterms:W3CDTF">2018-04-25T07:08:59Z</dcterms:modified>
</cp:coreProperties>
</file>