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DieseArbeitsmappe" defaultThemeVersion="124226"/>
  <mc:AlternateContent xmlns:mc="http://schemas.openxmlformats.org/markup-compatibility/2006">
    <mc:Choice Requires="x15">
      <x15ac:absPath xmlns:x15ac="http://schemas.microsoft.com/office/spreadsheetml/2010/11/ac" url="Z:\Organisation\Formulare\03 6.FP\06 Nachweise für Teilnehmende\01 Bearbeitung\"/>
    </mc:Choice>
  </mc:AlternateContent>
  <bookViews>
    <workbookView xWindow="-20" yWindow="-20" windowWidth="14400" windowHeight="11640" tabRatio="849" activeTab="2"/>
  </bookViews>
  <sheets>
    <sheet name="Änderungsdoku" sheetId="192" r:id="rId1"/>
    <sheet name="Importdatei" sheetId="203" r:id="rId2"/>
    <sheet name="Deckblatt" sheetId="202" r:id="rId3"/>
    <sheet name="Kopierhilfe TN-Daten" sheetId="198" r:id="rId4"/>
    <sheet name="Anwesenheitsliste" sheetId="199" r:id="rId5"/>
    <sheet name="Berufsfelder" sheetId="201" r:id="rId6"/>
    <sheet name="Kataloge" sheetId="196" state="hidden" r:id="rId7"/>
  </sheets>
  <definedNames>
    <definedName name="_xlnm._FilterDatabase" localSheetId="1" hidden="1">Importdatei!#REF!</definedName>
    <definedName name="_xlnm._FilterDatabase" localSheetId="3" hidden="1">'Kopierhilfe TN-Daten'!$A$1:$C$31</definedName>
    <definedName name="Aktenzeichen">Deckblatt!$C$17</definedName>
    <definedName name="Anwesenheit">Kataloge!$B$29:$B$31</definedName>
    <definedName name="Art">Deckblatt!$C$19</definedName>
    <definedName name="Auswahl_Art">Kataloge!$B$4:$B$6</definedName>
    <definedName name="Auswahl_Berufsfelder">Kataloge!$B$33:$B$89</definedName>
    <definedName name="Auswahl_Haushaltsjahr">OFFSET(Kataloge!$B$10,0,0,(3-COUNTIF(Kataloge!$B$10:$B$12,"0")),1)</definedName>
    <definedName name="Auswahl_Klassenstufe">Kataloge!$B$14:$B$20</definedName>
    <definedName name="Auswahl_Kursanzahl">Kataloge!$B$22:$B$27</definedName>
    <definedName name="Auswahl_Schuljahr">Kataloge!$D$8:$I$8</definedName>
    <definedName name="_xlnm.Print_Area" localSheetId="0">Änderungsdoku!$A:$C</definedName>
    <definedName name="_xlnm.Print_Area" localSheetId="4">INDIRECT(Anwesenheitsliste!$BO$1)</definedName>
    <definedName name="_xlnm.Print_Area" localSheetId="5">Berufsfelder!$A$1:$B$62</definedName>
    <definedName name="_xlnm.Print_Area" localSheetId="2">Deckblatt!$A$1:$L$42</definedName>
    <definedName name="_xlnm.Print_Area" localSheetId="1">Importdatei!$A:$L</definedName>
    <definedName name="_xlnm.Print_Titles" localSheetId="0">Änderungsdoku!$7:$7</definedName>
    <definedName name="_xlnm.Print_Titles" localSheetId="4">Anwesenheitsliste!$1:$17</definedName>
    <definedName name="_xlnm.Print_Titles" localSheetId="1">Importdatei!$1:$1</definedName>
    <definedName name="Ergebnis">Kataloge!$B$1:$B$2</definedName>
    <definedName name="Gesamtstunden">Deckblatt!$M$39</definedName>
    <definedName name="Gesamtstunden_1">Deckblatt!$C$39</definedName>
    <definedName name="Gesamtstunden_2">Deckblatt!$E$39</definedName>
    <definedName name="Gesamtstunden_3">Deckblatt!$G$39</definedName>
    <definedName name="Gesamtstunden_4">Deckblatt!$I$39</definedName>
    <definedName name="Gesamtstunden_5">Deckblatt!$K$39</definedName>
    <definedName name="Haushaltsjahr">Deckblatt!$K$19</definedName>
    <definedName name="Haushaltsjahr_1">Kataloge!$B$11</definedName>
    <definedName name="Haushaltsjahr_2">Kataloge!$B$12</definedName>
    <definedName name="Klassenstufe">Deckblatt!$K$23</definedName>
    <definedName name="Kursbeginn_1">Deckblatt!$C$31</definedName>
    <definedName name="Kursbeginn_2">Deckblatt!$E$31</definedName>
    <definedName name="Kursbeginn_3">Deckblatt!$G$31</definedName>
    <definedName name="Kursbeginn_4">Deckblatt!$I$31</definedName>
    <definedName name="Kursbeginn_5">Deckblatt!$K$31</definedName>
    <definedName name="Kursbeginn_min">Deckblatt!$R$31</definedName>
    <definedName name="Kursende_1">Deckblatt!$C$33</definedName>
    <definedName name="Kursende_2">Deckblatt!$E$33</definedName>
    <definedName name="Kursende_3">Deckblatt!$G$33</definedName>
    <definedName name="Kursende_4">Deckblatt!$I$33</definedName>
    <definedName name="Kursende_5">Deckblatt!$K$33</definedName>
    <definedName name="Kursende_max">Deckblatt!$R$33</definedName>
    <definedName name="Schuljahr">Deckblatt!$K$17</definedName>
    <definedName name="Schulnummer">Deckblatt!$C$23</definedName>
    <definedName name="StEK_Satz">Kataloge!$E$1:$E$4</definedName>
    <definedName name="Stunden_1">Deckblatt!$C$37</definedName>
    <definedName name="Stunden_2">Deckblatt!$E$37</definedName>
    <definedName name="Stunden_3">Deckblatt!$G$37</definedName>
    <definedName name="Stunden_4">Deckblatt!$I$37</definedName>
    <definedName name="Stunden_5">Deckblatt!$K$37</definedName>
    <definedName name="Tage_1">Deckblatt!$C$35</definedName>
    <definedName name="Tage_2">Deckblatt!$E$35</definedName>
    <definedName name="Tage_3">Deckblatt!$G$35</definedName>
    <definedName name="Tage_4">Deckblatt!$I$35</definedName>
    <definedName name="Tage_5">Deckblatt!$K$35</definedName>
  </definedNames>
  <calcPr calcId="162913"/>
</workbook>
</file>

<file path=xl/calcChain.xml><?xml version="1.0" encoding="utf-8"?>
<calcChain xmlns="http://schemas.openxmlformats.org/spreadsheetml/2006/main">
  <c r="J3" i="203" l="1"/>
  <c r="J4" i="203"/>
  <c r="J5" i="203"/>
  <c r="J6" i="203"/>
  <c r="J7" i="203"/>
  <c r="J8" i="203"/>
  <c r="J9" i="203"/>
  <c r="J10" i="203"/>
  <c r="J11" i="203"/>
  <c r="J12" i="203"/>
  <c r="J13" i="203"/>
  <c r="J14" i="203"/>
  <c r="J15" i="203"/>
  <c r="J16" i="203"/>
  <c r="J17" i="203"/>
  <c r="J18" i="203"/>
  <c r="J19" i="203"/>
  <c r="J20" i="203"/>
  <c r="J21" i="203"/>
  <c r="J22" i="203"/>
  <c r="J23" i="203"/>
  <c r="J24" i="203"/>
  <c r="J25" i="203"/>
  <c r="J26" i="203"/>
  <c r="J27" i="203"/>
  <c r="J28" i="203"/>
  <c r="J29" i="203"/>
  <c r="J30" i="203"/>
  <c r="J31" i="203"/>
  <c r="G3" i="203" l="1"/>
  <c r="G4" i="203"/>
  <c r="G5" i="203"/>
  <c r="G6" i="203"/>
  <c r="G7" i="203"/>
  <c r="G8" i="203"/>
  <c r="G9" i="203"/>
  <c r="G10" i="203"/>
  <c r="G11" i="203"/>
  <c r="G12" i="203"/>
  <c r="G13" i="203"/>
  <c r="G14" i="203"/>
  <c r="G15" i="203"/>
  <c r="G16" i="203"/>
  <c r="G17" i="203"/>
  <c r="G18" i="203"/>
  <c r="G19" i="203"/>
  <c r="G20" i="203"/>
  <c r="G21" i="203"/>
  <c r="G22" i="203"/>
  <c r="G23" i="203"/>
  <c r="G24" i="203"/>
  <c r="G25" i="203"/>
  <c r="G26" i="203"/>
  <c r="G27" i="203"/>
  <c r="G28" i="203"/>
  <c r="G29" i="203"/>
  <c r="G30" i="203"/>
  <c r="G31" i="203"/>
  <c r="B12" i="196" l="1"/>
  <c r="B11" i="196"/>
  <c r="B10" i="196"/>
  <c r="I12" i="196" l="1"/>
  <c r="I11" i="196"/>
  <c r="I8" i="196" l="1"/>
  <c r="D2" i="198" l="1"/>
  <c r="D3" i="198"/>
  <c r="D4" i="198"/>
  <c r="D5" i="198"/>
  <c r="D6" i="198"/>
  <c r="D7" i="198"/>
  <c r="D8" i="198"/>
  <c r="D9" i="198"/>
  <c r="D10" i="198"/>
  <c r="D11" i="198"/>
  <c r="D12" i="198"/>
  <c r="D13" i="198"/>
  <c r="D14" i="198"/>
  <c r="D15" i="198"/>
  <c r="D16" i="198"/>
  <c r="D17" i="198"/>
  <c r="D18" i="198"/>
  <c r="D19" i="198"/>
  <c r="D20" i="198"/>
  <c r="D21" i="198"/>
  <c r="D22" i="198"/>
  <c r="D23" i="198"/>
  <c r="D24" i="198"/>
  <c r="D25" i="198"/>
  <c r="D26" i="198"/>
  <c r="D27" i="198"/>
  <c r="D28" i="198"/>
  <c r="D29" i="198"/>
  <c r="D30" i="198"/>
  <c r="D31" i="198"/>
  <c r="D1" i="198"/>
  <c r="AK7" i="199" l="1"/>
  <c r="F3" i="203"/>
  <c r="F4" i="203"/>
  <c r="F5" i="203"/>
  <c r="F6" i="203"/>
  <c r="F7" i="203"/>
  <c r="F8" i="203"/>
  <c r="F9" i="203"/>
  <c r="F10" i="203"/>
  <c r="F11" i="203"/>
  <c r="F12" i="203"/>
  <c r="F13" i="203"/>
  <c r="F14" i="203"/>
  <c r="F15" i="203"/>
  <c r="F16" i="203"/>
  <c r="F17" i="203"/>
  <c r="F18" i="203"/>
  <c r="F19" i="203"/>
  <c r="F20" i="203"/>
  <c r="F21" i="203"/>
  <c r="F22" i="203"/>
  <c r="F23" i="203"/>
  <c r="F24" i="203"/>
  <c r="F25" i="203"/>
  <c r="F26" i="203"/>
  <c r="F27" i="203"/>
  <c r="F28" i="203"/>
  <c r="F29" i="203"/>
  <c r="F30" i="203"/>
  <c r="F31" i="203"/>
  <c r="F2" i="203"/>
  <c r="C10" i="203" l="1"/>
  <c r="A10" i="203" s="1"/>
  <c r="B10" i="203" s="1"/>
  <c r="C11" i="203"/>
  <c r="A11" i="203" s="1"/>
  <c r="B11" i="203" s="1"/>
  <c r="C12" i="203"/>
  <c r="A12" i="203" s="1"/>
  <c r="B12" i="203" s="1"/>
  <c r="C13" i="203"/>
  <c r="A13" i="203" s="1"/>
  <c r="B13" i="203" s="1"/>
  <c r="C14" i="203"/>
  <c r="A14" i="203" s="1"/>
  <c r="B14" i="203" s="1"/>
  <c r="C15" i="203"/>
  <c r="A15" i="203" s="1"/>
  <c r="B15" i="203" s="1"/>
  <c r="C16" i="203"/>
  <c r="A16" i="203" s="1"/>
  <c r="B16" i="203" s="1"/>
  <c r="C17" i="203"/>
  <c r="A17" i="203" s="1"/>
  <c r="B17" i="203" s="1"/>
  <c r="C18" i="203"/>
  <c r="A18" i="203" s="1"/>
  <c r="B18" i="203" s="1"/>
  <c r="C19" i="203"/>
  <c r="A19" i="203" s="1"/>
  <c r="B19" i="203" s="1"/>
  <c r="C20" i="203"/>
  <c r="A20" i="203" s="1"/>
  <c r="B20" i="203" s="1"/>
  <c r="C21" i="203"/>
  <c r="A21" i="203" s="1"/>
  <c r="B21" i="203" s="1"/>
  <c r="C22" i="203"/>
  <c r="A22" i="203" s="1"/>
  <c r="B22" i="203" s="1"/>
  <c r="C23" i="203"/>
  <c r="A23" i="203" s="1"/>
  <c r="B23" i="203" s="1"/>
  <c r="C24" i="203"/>
  <c r="A24" i="203" s="1"/>
  <c r="B24" i="203" s="1"/>
  <c r="C25" i="203"/>
  <c r="A25" i="203" s="1"/>
  <c r="B25" i="203" s="1"/>
  <c r="C26" i="203"/>
  <c r="A26" i="203" s="1"/>
  <c r="B26" i="203" s="1"/>
  <c r="C27" i="203"/>
  <c r="A27" i="203" s="1"/>
  <c r="B27" i="203" s="1"/>
  <c r="C28" i="203"/>
  <c r="A28" i="203" s="1"/>
  <c r="B28" i="203" s="1"/>
  <c r="C29" i="203"/>
  <c r="A29" i="203" s="1"/>
  <c r="B29" i="203" s="1"/>
  <c r="C30" i="203"/>
  <c r="A30" i="203" s="1"/>
  <c r="B30" i="203" s="1"/>
  <c r="C31" i="203"/>
  <c r="A31" i="203" s="1"/>
  <c r="B31" i="203" s="1"/>
  <c r="O28" i="203" l="1"/>
  <c r="M28" i="203"/>
  <c r="P28" i="203"/>
  <c r="R28" i="203"/>
  <c r="N28" i="203"/>
  <c r="Q28" i="203"/>
  <c r="M26" i="203"/>
  <c r="P26" i="203"/>
  <c r="N26" i="203"/>
  <c r="Q26" i="203"/>
  <c r="O26" i="203"/>
  <c r="R26" i="203"/>
  <c r="M18" i="203"/>
  <c r="N18" i="203"/>
  <c r="R18" i="203"/>
  <c r="P18" i="203"/>
  <c r="O18" i="203"/>
  <c r="Q18" i="203"/>
  <c r="M10" i="203"/>
  <c r="P10" i="203"/>
  <c r="N10" i="203"/>
  <c r="R10" i="203"/>
  <c r="Q10" i="203"/>
  <c r="O10" i="203"/>
  <c r="P25" i="203"/>
  <c r="N25" i="203"/>
  <c r="Q25" i="203"/>
  <c r="M25" i="203"/>
  <c r="O25" i="203"/>
  <c r="R25" i="203"/>
  <c r="P17" i="203"/>
  <c r="N17" i="203"/>
  <c r="Q17" i="203"/>
  <c r="O17" i="203"/>
  <c r="R17" i="203"/>
  <c r="M17" i="203"/>
  <c r="N16" i="203"/>
  <c r="Q16" i="203"/>
  <c r="O16" i="203"/>
  <c r="R16" i="203"/>
  <c r="M16" i="203"/>
  <c r="P16" i="203"/>
  <c r="N31" i="203"/>
  <c r="O31" i="203"/>
  <c r="Q31" i="203"/>
  <c r="R31" i="203"/>
  <c r="M31" i="203"/>
  <c r="P31" i="203"/>
  <c r="N23" i="203"/>
  <c r="Q23" i="203"/>
  <c r="O23" i="203"/>
  <c r="R23" i="203"/>
  <c r="M23" i="203"/>
  <c r="P23" i="203"/>
  <c r="N15" i="203"/>
  <c r="O15" i="203"/>
  <c r="Q15" i="203"/>
  <c r="R15" i="203"/>
  <c r="M15" i="203"/>
  <c r="P15" i="203"/>
  <c r="Q30" i="203"/>
  <c r="R30" i="203"/>
  <c r="N30" i="203"/>
  <c r="O30" i="203"/>
  <c r="M30" i="203"/>
  <c r="P30" i="203"/>
  <c r="Q22" i="203"/>
  <c r="O22" i="203"/>
  <c r="R22" i="203"/>
  <c r="M22" i="203"/>
  <c r="P22" i="203"/>
  <c r="N22" i="203"/>
  <c r="Q14" i="203"/>
  <c r="O14" i="203"/>
  <c r="R14" i="203"/>
  <c r="N14" i="203"/>
  <c r="M14" i="203"/>
  <c r="P14" i="203"/>
  <c r="Q29" i="203"/>
  <c r="O29" i="203"/>
  <c r="R29" i="203"/>
  <c r="M29" i="203"/>
  <c r="N29" i="203"/>
  <c r="P29" i="203"/>
  <c r="M21" i="203"/>
  <c r="O21" i="203"/>
  <c r="R21" i="203"/>
  <c r="P21" i="203"/>
  <c r="N21" i="203"/>
  <c r="Q21" i="203"/>
  <c r="O13" i="203"/>
  <c r="R13" i="203"/>
  <c r="M13" i="203"/>
  <c r="N13" i="203"/>
  <c r="Q13" i="203"/>
  <c r="P13" i="203"/>
  <c r="N24" i="203"/>
  <c r="Q24" i="203"/>
  <c r="M24" i="203"/>
  <c r="P24" i="203"/>
  <c r="O24" i="203"/>
  <c r="R24" i="203"/>
  <c r="O20" i="203"/>
  <c r="R20" i="203"/>
  <c r="M20" i="203"/>
  <c r="P20" i="203"/>
  <c r="N20" i="203"/>
  <c r="Q20" i="203"/>
  <c r="O12" i="203"/>
  <c r="M12" i="203"/>
  <c r="P12" i="203"/>
  <c r="R12" i="203"/>
  <c r="N12" i="203"/>
  <c r="Q12" i="203"/>
  <c r="R27" i="203"/>
  <c r="M27" i="203"/>
  <c r="P27" i="203"/>
  <c r="N27" i="203"/>
  <c r="Q27" i="203"/>
  <c r="O27" i="203"/>
  <c r="R19" i="203"/>
  <c r="P19" i="203"/>
  <c r="M19" i="203"/>
  <c r="O19" i="203"/>
  <c r="N19" i="203"/>
  <c r="Q19" i="203"/>
  <c r="R11" i="203"/>
  <c r="M11" i="203"/>
  <c r="P11" i="203"/>
  <c r="N11" i="203"/>
  <c r="Q11" i="203"/>
  <c r="O11" i="203"/>
  <c r="C7" i="199"/>
  <c r="B34" i="196" l="1"/>
  <c r="B35" i="196"/>
  <c r="B36" i="196"/>
  <c r="B37" i="196"/>
  <c r="B38" i="196"/>
  <c r="B39" i="196"/>
  <c r="B40" i="196"/>
  <c r="B41" i="196"/>
  <c r="B42" i="196"/>
  <c r="B43" i="196"/>
  <c r="B44" i="196"/>
  <c r="B45" i="196"/>
  <c r="B46" i="196"/>
  <c r="B47" i="196"/>
  <c r="B48" i="196"/>
  <c r="B49" i="196"/>
  <c r="B50" i="196"/>
  <c r="B51" i="196"/>
  <c r="B52" i="196"/>
  <c r="B53" i="196"/>
  <c r="B54" i="196"/>
  <c r="B55" i="196"/>
  <c r="B56" i="196"/>
  <c r="B57" i="196"/>
  <c r="B58" i="196"/>
  <c r="B59" i="196"/>
  <c r="B60" i="196"/>
  <c r="B61" i="196"/>
  <c r="B62" i="196"/>
  <c r="B63" i="196"/>
  <c r="B64" i="196"/>
  <c r="B65" i="196"/>
  <c r="B66" i="196"/>
  <c r="B67" i="196"/>
  <c r="B68" i="196"/>
  <c r="B69" i="196"/>
  <c r="B70" i="196"/>
  <c r="B71" i="196"/>
  <c r="B72" i="196"/>
  <c r="B73" i="196"/>
  <c r="B74" i="196"/>
  <c r="B75" i="196"/>
  <c r="B76" i="196"/>
  <c r="B77" i="196"/>
  <c r="B78" i="196"/>
  <c r="B79" i="196"/>
  <c r="B80" i="196"/>
  <c r="B81" i="196"/>
  <c r="B82" i="196"/>
  <c r="B83" i="196"/>
  <c r="B84" i="196"/>
  <c r="B85" i="196"/>
  <c r="B86" i="196"/>
  <c r="B87" i="196"/>
  <c r="B88" i="196"/>
  <c r="B89" i="196"/>
  <c r="M33" i="202" l="1"/>
  <c r="M31" i="202" l="1"/>
  <c r="CB16" i="199" l="1"/>
  <c r="CC16" i="199"/>
  <c r="CD16" i="199"/>
  <c r="CE16" i="199"/>
  <c r="CF16" i="199"/>
  <c r="CG16" i="199"/>
  <c r="CH16" i="199"/>
  <c r="CI16" i="199"/>
  <c r="CJ16" i="199"/>
  <c r="CK16" i="199"/>
  <c r="CL16" i="199"/>
  <c r="CM16" i="199"/>
  <c r="CN16" i="199"/>
  <c r="CO16" i="199"/>
  <c r="CP16" i="199"/>
  <c r="CQ16" i="199"/>
  <c r="CR16" i="199"/>
  <c r="CS16" i="199"/>
  <c r="CT16" i="199"/>
  <c r="CU16" i="199"/>
  <c r="CV16" i="199"/>
  <c r="CW16" i="199"/>
  <c r="CX16" i="199"/>
  <c r="CY16" i="199"/>
  <c r="CZ16" i="199"/>
  <c r="DA16" i="199"/>
  <c r="DB16" i="199"/>
  <c r="CA16" i="199"/>
  <c r="CI182" i="199" l="1"/>
  <c r="CI170" i="199"/>
  <c r="CI192" i="199"/>
  <c r="CI174" i="199"/>
  <c r="CI162" i="199"/>
  <c r="CI144" i="199"/>
  <c r="CI186" i="199"/>
  <c r="CI176" i="199"/>
  <c r="CI194" i="199"/>
  <c r="CI188" i="199"/>
  <c r="CI180" i="199"/>
  <c r="CI168" i="199"/>
  <c r="CI164" i="199"/>
  <c r="CI150" i="199"/>
  <c r="CI132" i="199"/>
  <c r="CI152" i="199"/>
  <c r="CI158" i="199"/>
  <c r="CI138" i="199"/>
  <c r="CI134" i="199"/>
  <c r="CI156" i="199"/>
  <c r="CI146" i="199"/>
  <c r="CI120" i="199"/>
  <c r="CI128" i="199"/>
  <c r="CI126" i="199"/>
  <c r="CI122" i="199"/>
  <c r="CI104" i="199"/>
  <c r="CI74" i="199"/>
  <c r="CI116" i="199"/>
  <c r="CI140" i="199"/>
  <c r="CI102" i="199"/>
  <c r="CI108" i="199"/>
  <c r="CI98" i="199"/>
  <c r="CI114" i="199"/>
  <c r="CI96" i="199"/>
  <c r="CI30" i="199"/>
  <c r="CI32" i="199"/>
  <c r="CI92" i="199"/>
  <c r="CI24" i="199"/>
  <c r="CI66" i="199"/>
  <c r="CI54" i="199"/>
  <c r="CI50" i="199"/>
  <c r="CI86" i="199"/>
  <c r="CI72" i="199"/>
  <c r="CI68" i="199"/>
  <c r="CI60" i="199"/>
  <c r="CI36" i="199"/>
  <c r="CI110" i="199"/>
  <c r="CI90" i="199"/>
  <c r="CI48" i="199"/>
  <c r="CI42" i="199"/>
  <c r="CI26" i="199"/>
  <c r="CI84" i="199"/>
  <c r="CI80" i="199"/>
  <c r="CI56" i="199"/>
  <c r="CI38" i="199"/>
  <c r="CI44" i="199"/>
  <c r="CI62" i="199"/>
  <c r="CI78" i="199"/>
  <c r="CW180" i="199"/>
  <c r="CW168" i="199"/>
  <c r="CW182" i="199"/>
  <c r="CW170" i="199"/>
  <c r="CW192" i="199"/>
  <c r="CW174" i="199"/>
  <c r="CW158" i="199"/>
  <c r="CW140" i="199"/>
  <c r="CW176" i="199"/>
  <c r="CW152" i="199"/>
  <c r="CW144" i="199"/>
  <c r="CW122" i="199"/>
  <c r="CW162" i="199"/>
  <c r="CW138" i="199"/>
  <c r="CW114" i="199"/>
  <c r="CW194" i="199"/>
  <c r="CW164" i="199"/>
  <c r="CW146" i="199"/>
  <c r="CW132" i="199"/>
  <c r="CW186" i="199"/>
  <c r="CW156" i="199"/>
  <c r="CW126" i="199"/>
  <c r="CW104" i="199"/>
  <c r="CW188" i="199"/>
  <c r="CW110" i="199"/>
  <c r="CW150" i="199"/>
  <c r="CW108" i="199"/>
  <c r="CW120" i="199"/>
  <c r="CW116" i="199"/>
  <c r="CW98" i="199"/>
  <c r="CW80" i="199"/>
  <c r="CW72" i="199"/>
  <c r="CW128" i="199"/>
  <c r="CW92" i="199"/>
  <c r="CW86" i="199"/>
  <c r="CW74" i="199"/>
  <c r="CW96" i="199"/>
  <c r="CW68" i="199"/>
  <c r="CW66" i="199"/>
  <c r="CW62" i="199"/>
  <c r="CW38" i="199"/>
  <c r="CW44" i="199"/>
  <c r="CW102" i="199"/>
  <c r="CW30" i="199"/>
  <c r="CW32" i="199"/>
  <c r="CW24" i="199"/>
  <c r="CW84" i="199"/>
  <c r="CW134" i="199"/>
  <c r="CW90" i="199"/>
  <c r="CW54" i="199"/>
  <c r="CW60" i="199"/>
  <c r="CW56" i="199"/>
  <c r="CW48" i="199"/>
  <c r="CW78" i="199"/>
  <c r="CW36" i="199"/>
  <c r="CW42" i="199"/>
  <c r="CW50" i="199"/>
  <c r="CW26" i="199"/>
  <c r="CO180" i="199"/>
  <c r="CO168" i="199"/>
  <c r="CO182" i="199"/>
  <c r="CO170" i="199"/>
  <c r="CO192" i="199"/>
  <c r="CO174" i="199"/>
  <c r="CO158" i="199"/>
  <c r="CO140" i="199"/>
  <c r="CO146" i="199"/>
  <c r="CO122" i="199"/>
  <c r="CO156" i="199"/>
  <c r="CO114" i="199"/>
  <c r="CO176" i="199"/>
  <c r="CO132" i="199"/>
  <c r="CO194" i="199"/>
  <c r="CO150" i="199"/>
  <c r="CO126" i="199"/>
  <c r="CO104" i="199"/>
  <c r="CO134" i="199"/>
  <c r="CO110" i="199"/>
  <c r="CO186" i="199"/>
  <c r="CO98" i="199"/>
  <c r="CO80" i="199"/>
  <c r="CO72" i="199"/>
  <c r="CO152" i="199"/>
  <c r="CO92" i="199"/>
  <c r="CO86" i="199"/>
  <c r="CO138" i="199"/>
  <c r="CO74" i="199"/>
  <c r="CO66" i="199"/>
  <c r="CO62" i="199"/>
  <c r="CO38" i="199"/>
  <c r="CO44" i="199"/>
  <c r="CO90" i="199"/>
  <c r="CO84" i="199"/>
  <c r="CO30" i="199"/>
  <c r="CO164" i="199"/>
  <c r="CO78" i="199"/>
  <c r="CO32" i="199"/>
  <c r="CO24" i="199"/>
  <c r="CO162" i="199"/>
  <c r="CO96" i="199"/>
  <c r="CO60" i="199"/>
  <c r="CO188" i="199"/>
  <c r="CO116" i="199"/>
  <c r="CO108" i="199"/>
  <c r="CO54" i="199"/>
  <c r="CO42" i="199"/>
  <c r="CO36" i="199"/>
  <c r="CO144" i="199"/>
  <c r="CO56" i="199"/>
  <c r="CO68" i="199"/>
  <c r="CO120" i="199"/>
  <c r="CO128" i="199"/>
  <c r="CO102" i="199"/>
  <c r="CO50" i="199"/>
  <c r="CO26" i="199"/>
  <c r="CO48" i="199"/>
  <c r="CG180" i="199"/>
  <c r="CG168" i="199"/>
  <c r="CG182" i="199"/>
  <c r="CG170" i="199"/>
  <c r="CG192" i="199"/>
  <c r="CG174" i="199"/>
  <c r="CG158" i="199"/>
  <c r="CG140" i="199"/>
  <c r="CG186" i="199"/>
  <c r="CG122" i="199"/>
  <c r="CG188" i="199"/>
  <c r="CG114" i="199"/>
  <c r="CG164" i="199"/>
  <c r="CG150" i="199"/>
  <c r="CG162" i="199"/>
  <c r="CG176" i="199"/>
  <c r="CG152" i="199"/>
  <c r="CG144" i="199"/>
  <c r="CG126" i="199"/>
  <c r="CG104" i="199"/>
  <c r="CG138" i="199"/>
  <c r="CG134" i="199"/>
  <c r="CG110" i="199"/>
  <c r="CG194" i="199"/>
  <c r="CG132" i="199"/>
  <c r="CG120" i="199"/>
  <c r="CG108" i="199"/>
  <c r="CG98" i="199"/>
  <c r="CG80" i="199"/>
  <c r="CG72" i="199"/>
  <c r="CG128" i="199"/>
  <c r="CG92" i="199"/>
  <c r="CG86" i="199"/>
  <c r="CG156" i="199"/>
  <c r="CG146" i="199"/>
  <c r="CG116" i="199"/>
  <c r="CG74" i="199"/>
  <c r="CG84" i="199"/>
  <c r="CG78" i="199"/>
  <c r="CG62" i="199"/>
  <c r="CG38" i="199"/>
  <c r="CG44" i="199"/>
  <c r="CG102" i="199"/>
  <c r="CG96" i="199"/>
  <c r="CG30" i="199"/>
  <c r="CG32" i="199"/>
  <c r="CG24" i="199"/>
  <c r="CG60" i="199"/>
  <c r="CG68" i="199"/>
  <c r="CG54" i="199"/>
  <c r="CG90" i="199"/>
  <c r="CG48" i="199"/>
  <c r="CG66" i="199"/>
  <c r="CG50" i="199"/>
  <c r="CG42" i="199"/>
  <c r="CG26" i="199"/>
  <c r="CG36" i="199"/>
  <c r="CG56" i="199"/>
  <c r="CX180" i="199"/>
  <c r="CX168" i="199"/>
  <c r="CX182" i="199"/>
  <c r="CX170" i="199"/>
  <c r="CX150" i="199"/>
  <c r="CX192" i="199"/>
  <c r="CX174" i="199"/>
  <c r="CX186" i="199"/>
  <c r="CX176" i="199"/>
  <c r="CX162" i="199"/>
  <c r="CX138" i="199"/>
  <c r="CX194" i="199"/>
  <c r="CX164" i="199"/>
  <c r="CX146" i="199"/>
  <c r="CX116" i="199"/>
  <c r="CX108" i="199"/>
  <c r="CX158" i="199"/>
  <c r="CX156" i="199"/>
  <c r="CX140" i="199"/>
  <c r="CX188" i="199"/>
  <c r="CX110" i="199"/>
  <c r="CX134" i="199"/>
  <c r="CX120" i="199"/>
  <c r="CX144" i="199"/>
  <c r="CX152" i="199"/>
  <c r="CX128" i="199"/>
  <c r="CX92" i="199"/>
  <c r="CX86" i="199"/>
  <c r="CX66" i="199"/>
  <c r="CX122" i="199"/>
  <c r="CX74" i="199"/>
  <c r="CX68" i="199"/>
  <c r="CX104" i="199"/>
  <c r="CX96" i="199"/>
  <c r="CX62" i="199"/>
  <c r="CX44" i="199"/>
  <c r="CX30" i="199"/>
  <c r="CX48" i="199"/>
  <c r="CX42" i="199"/>
  <c r="CX102" i="199"/>
  <c r="CX72" i="199"/>
  <c r="CX32" i="199"/>
  <c r="CX24" i="199"/>
  <c r="CX132" i="199"/>
  <c r="CX126" i="199"/>
  <c r="CX114" i="199"/>
  <c r="CX90" i="199"/>
  <c r="CX54" i="199"/>
  <c r="CX84" i="199"/>
  <c r="CX80" i="199"/>
  <c r="CX60" i="199"/>
  <c r="CX36" i="199"/>
  <c r="CX78" i="199"/>
  <c r="CX56" i="199"/>
  <c r="CX98" i="199"/>
  <c r="CX50" i="199"/>
  <c r="CX38" i="199"/>
  <c r="CX26" i="199"/>
  <c r="CP180" i="199"/>
  <c r="CP168" i="199"/>
  <c r="CP182" i="199"/>
  <c r="CP170" i="199"/>
  <c r="CP150" i="199"/>
  <c r="CP192" i="199"/>
  <c r="CP174" i="199"/>
  <c r="CP186" i="199"/>
  <c r="CP176" i="199"/>
  <c r="CP156" i="199"/>
  <c r="CP140" i="199"/>
  <c r="CP116" i="199"/>
  <c r="CP108" i="199"/>
  <c r="CP194" i="199"/>
  <c r="CP134" i="199"/>
  <c r="CP110" i="199"/>
  <c r="CP164" i="199"/>
  <c r="CP162" i="199"/>
  <c r="CP152" i="199"/>
  <c r="CP144" i="199"/>
  <c r="CP120" i="199"/>
  <c r="CP92" i="199"/>
  <c r="CP86" i="199"/>
  <c r="CP66" i="199"/>
  <c r="CP146" i="199"/>
  <c r="CP138" i="199"/>
  <c r="CP114" i="199"/>
  <c r="CP74" i="199"/>
  <c r="CP132" i="199"/>
  <c r="CP68" i="199"/>
  <c r="CP122" i="199"/>
  <c r="CP72" i="199"/>
  <c r="CP62" i="199"/>
  <c r="CP90" i="199"/>
  <c r="CP44" i="199"/>
  <c r="CP30" i="199"/>
  <c r="CP42" i="199"/>
  <c r="CP104" i="199"/>
  <c r="CP84" i="199"/>
  <c r="CP80" i="199"/>
  <c r="CP78" i="199"/>
  <c r="CP32" i="199"/>
  <c r="CP24" i="199"/>
  <c r="CP48" i="199"/>
  <c r="CP188" i="199"/>
  <c r="CP158" i="199"/>
  <c r="CP98" i="199"/>
  <c r="CP54" i="199"/>
  <c r="CP128" i="199"/>
  <c r="CP102" i="199"/>
  <c r="CP126" i="199"/>
  <c r="CP96" i="199"/>
  <c r="CP60" i="199"/>
  <c r="CP36" i="199"/>
  <c r="CP56" i="199"/>
  <c r="CP26" i="199"/>
  <c r="CP50" i="199"/>
  <c r="CP38" i="199"/>
  <c r="CH180" i="199"/>
  <c r="CH168" i="199"/>
  <c r="CH182" i="199"/>
  <c r="CH170" i="199"/>
  <c r="CH150" i="199"/>
  <c r="CH192" i="199"/>
  <c r="CH174" i="199"/>
  <c r="CH186" i="199"/>
  <c r="CH176" i="199"/>
  <c r="CH188" i="199"/>
  <c r="CH164" i="199"/>
  <c r="CH116" i="199"/>
  <c r="CH108" i="199"/>
  <c r="CH162" i="199"/>
  <c r="CH152" i="199"/>
  <c r="CH144" i="199"/>
  <c r="CH158" i="199"/>
  <c r="CH138" i="199"/>
  <c r="CH134" i="199"/>
  <c r="CH110" i="199"/>
  <c r="CH194" i="199"/>
  <c r="CH156" i="199"/>
  <c r="CH146" i="199"/>
  <c r="CH120" i="199"/>
  <c r="CH114" i="199"/>
  <c r="CH128" i="199"/>
  <c r="CH92" i="199"/>
  <c r="CH86" i="199"/>
  <c r="CH66" i="199"/>
  <c r="CH122" i="199"/>
  <c r="CH104" i="199"/>
  <c r="CH74" i="199"/>
  <c r="CH68" i="199"/>
  <c r="CH126" i="199"/>
  <c r="CH78" i="199"/>
  <c r="CH62" i="199"/>
  <c r="CH98" i="199"/>
  <c r="CH44" i="199"/>
  <c r="CH30" i="199"/>
  <c r="CH48" i="199"/>
  <c r="CH42" i="199"/>
  <c r="CH102" i="199"/>
  <c r="CH96" i="199"/>
  <c r="CH32" i="199"/>
  <c r="CH24" i="199"/>
  <c r="CH140" i="199"/>
  <c r="CH54" i="199"/>
  <c r="CH72" i="199"/>
  <c r="CH60" i="199"/>
  <c r="CH36" i="199"/>
  <c r="CH90" i="199"/>
  <c r="CH84" i="199"/>
  <c r="CH50" i="199"/>
  <c r="CH38" i="199"/>
  <c r="CH26" i="199"/>
  <c r="CH132" i="199"/>
  <c r="CH80" i="199"/>
  <c r="CH56" i="199"/>
  <c r="CV158" i="199"/>
  <c r="CV134" i="199"/>
  <c r="CV180" i="199"/>
  <c r="CV168" i="199"/>
  <c r="CV182" i="199"/>
  <c r="CV170" i="199"/>
  <c r="CV192" i="199"/>
  <c r="CV174" i="199"/>
  <c r="CV194" i="199"/>
  <c r="CV188" i="199"/>
  <c r="CV164" i="199"/>
  <c r="CV128" i="199"/>
  <c r="CV176" i="199"/>
  <c r="CV152" i="199"/>
  <c r="CV144" i="199"/>
  <c r="CV122" i="199"/>
  <c r="CV162" i="199"/>
  <c r="CV146" i="199"/>
  <c r="CV140" i="199"/>
  <c r="CV132" i="199"/>
  <c r="CV186" i="199"/>
  <c r="CV156" i="199"/>
  <c r="CV126" i="199"/>
  <c r="CV104" i="199"/>
  <c r="CV138" i="199"/>
  <c r="CV90" i="199"/>
  <c r="CV120" i="199"/>
  <c r="CV116" i="199"/>
  <c r="CV98" i="199"/>
  <c r="CV80" i="199"/>
  <c r="CV72" i="199"/>
  <c r="CV92" i="199"/>
  <c r="CV86" i="199"/>
  <c r="CV110" i="199"/>
  <c r="CV78" i="199"/>
  <c r="CV56" i="199"/>
  <c r="CV50" i="199"/>
  <c r="CV68" i="199"/>
  <c r="CV66" i="199"/>
  <c r="CV62" i="199"/>
  <c r="CV38" i="199"/>
  <c r="CV96" i="199"/>
  <c r="CV44" i="199"/>
  <c r="CV108" i="199"/>
  <c r="CV102" i="199"/>
  <c r="CV30" i="199"/>
  <c r="CV114" i="199"/>
  <c r="CV32" i="199"/>
  <c r="CV24" i="199"/>
  <c r="CV54" i="199"/>
  <c r="CV42" i="199"/>
  <c r="CV60" i="199"/>
  <c r="CV74" i="199"/>
  <c r="CV26" i="199"/>
  <c r="CV84" i="199"/>
  <c r="CV48" i="199"/>
  <c r="CV150" i="199"/>
  <c r="CV36" i="199"/>
  <c r="CN158" i="199"/>
  <c r="CN180" i="199"/>
  <c r="CN168" i="199"/>
  <c r="CN182" i="199"/>
  <c r="CN170" i="199"/>
  <c r="CN192" i="199"/>
  <c r="CN174" i="199"/>
  <c r="CN194" i="199"/>
  <c r="CN188" i="199"/>
  <c r="CN164" i="199"/>
  <c r="CN138" i="199"/>
  <c r="CN128" i="199"/>
  <c r="CN146" i="199"/>
  <c r="CN122" i="199"/>
  <c r="CN156" i="199"/>
  <c r="CN176" i="199"/>
  <c r="CN132" i="199"/>
  <c r="CN150" i="199"/>
  <c r="CN126" i="199"/>
  <c r="CN104" i="199"/>
  <c r="CN134" i="199"/>
  <c r="CN116" i="199"/>
  <c r="CN144" i="199"/>
  <c r="CN110" i="199"/>
  <c r="CN90" i="199"/>
  <c r="CN186" i="199"/>
  <c r="CN140" i="199"/>
  <c r="CN98" i="199"/>
  <c r="CN80" i="199"/>
  <c r="CN72" i="199"/>
  <c r="CN152" i="199"/>
  <c r="CN114" i="199"/>
  <c r="CN92" i="199"/>
  <c r="CN86" i="199"/>
  <c r="CN120" i="199"/>
  <c r="CN102" i="199"/>
  <c r="CN68" i="199"/>
  <c r="CN66" i="199"/>
  <c r="CN56" i="199"/>
  <c r="CN50" i="199"/>
  <c r="CN62" i="199"/>
  <c r="CN38" i="199"/>
  <c r="CN44" i="199"/>
  <c r="CN54" i="199"/>
  <c r="CN84" i="199"/>
  <c r="CN74" i="199"/>
  <c r="CN30" i="199"/>
  <c r="CN108" i="199"/>
  <c r="CN78" i="199"/>
  <c r="CN32" i="199"/>
  <c r="CN24" i="199"/>
  <c r="CN26" i="199"/>
  <c r="CN42" i="199"/>
  <c r="CN36" i="199"/>
  <c r="CN60" i="199"/>
  <c r="CN162" i="199"/>
  <c r="CN96" i="199"/>
  <c r="CN48" i="199"/>
  <c r="CF158" i="199"/>
  <c r="CF180" i="199"/>
  <c r="CF168" i="199"/>
  <c r="CF182" i="199"/>
  <c r="CF170" i="199"/>
  <c r="CF192" i="199"/>
  <c r="CF174" i="199"/>
  <c r="CF194" i="199"/>
  <c r="CF188" i="199"/>
  <c r="CF164" i="199"/>
  <c r="CF140" i="199"/>
  <c r="CF128" i="199"/>
  <c r="CF186" i="199"/>
  <c r="CF122" i="199"/>
  <c r="CF150" i="199"/>
  <c r="CF162" i="199"/>
  <c r="CF132" i="199"/>
  <c r="CF176" i="199"/>
  <c r="CF152" i="199"/>
  <c r="CF144" i="199"/>
  <c r="CF126" i="199"/>
  <c r="CF104" i="199"/>
  <c r="CF90" i="199"/>
  <c r="CF134" i="199"/>
  <c r="CF120" i="199"/>
  <c r="CF108" i="199"/>
  <c r="CF98" i="199"/>
  <c r="CF80" i="199"/>
  <c r="CF72" i="199"/>
  <c r="CF92" i="199"/>
  <c r="CF86" i="199"/>
  <c r="CF66" i="199"/>
  <c r="CF138" i="199"/>
  <c r="CF84" i="199"/>
  <c r="CF74" i="199"/>
  <c r="CF56" i="199"/>
  <c r="CF50" i="199"/>
  <c r="CF62" i="199"/>
  <c r="CF38" i="199"/>
  <c r="CF114" i="199"/>
  <c r="CF78" i="199"/>
  <c r="CF68" i="199"/>
  <c r="CF44" i="199"/>
  <c r="CF146" i="199"/>
  <c r="CF102" i="199"/>
  <c r="CF96" i="199"/>
  <c r="CF30" i="199"/>
  <c r="CF110" i="199"/>
  <c r="CF32" i="199"/>
  <c r="CF24" i="199"/>
  <c r="CF54" i="199"/>
  <c r="CF48" i="199"/>
  <c r="CF116" i="199"/>
  <c r="CF156" i="199"/>
  <c r="CF60" i="199"/>
  <c r="CF42" i="199"/>
  <c r="CF26" i="199"/>
  <c r="CF36" i="199"/>
  <c r="CZ192" i="199"/>
  <c r="CZ174" i="199"/>
  <c r="CZ162" i="199"/>
  <c r="CZ156" i="199"/>
  <c r="CZ152" i="199"/>
  <c r="CZ138" i="199"/>
  <c r="CZ186" i="199"/>
  <c r="CZ176" i="199"/>
  <c r="CZ194" i="199"/>
  <c r="CZ188" i="199"/>
  <c r="CZ164" i="199"/>
  <c r="CZ182" i="199"/>
  <c r="CZ170" i="199"/>
  <c r="CZ150" i="199"/>
  <c r="CZ158" i="199"/>
  <c r="CZ132" i="199"/>
  <c r="CZ168" i="199"/>
  <c r="CZ140" i="199"/>
  <c r="CZ126" i="199"/>
  <c r="CZ180" i="199"/>
  <c r="CZ134" i="199"/>
  <c r="CZ128" i="199"/>
  <c r="CZ122" i="199"/>
  <c r="CZ116" i="199"/>
  <c r="CZ68" i="199"/>
  <c r="CZ110" i="199"/>
  <c r="CZ102" i="199"/>
  <c r="CZ114" i="199"/>
  <c r="CZ96" i="199"/>
  <c r="CZ78" i="199"/>
  <c r="CZ86" i="199"/>
  <c r="CZ72" i="199"/>
  <c r="CZ32" i="199"/>
  <c r="CZ24" i="199"/>
  <c r="CZ54" i="199"/>
  <c r="CZ108" i="199"/>
  <c r="CZ90" i="199"/>
  <c r="CZ74" i="199"/>
  <c r="CZ146" i="199"/>
  <c r="CZ84" i="199"/>
  <c r="CZ80" i="199"/>
  <c r="CZ60" i="199"/>
  <c r="CZ36" i="199"/>
  <c r="CZ48" i="199"/>
  <c r="CZ42" i="199"/>
  <c r="CZ26" i="199"/>
  <c r="CZ144" i="199"/>
  <c r="CZ62" i="199"/>
  <c r="CZ120" i="199"/>
  <c r="CZ98" i="199"/>
  <c r="CZ56" i="199"/>
  <c r="CZ50" i="199"/>
  <c r="CZ104" i="199"/>
  <c r="CZ38" i="199"/>
  <c r="CZ92" i="199"/>
  <c r="CZ30" i="199"/>
  <c r="CZ44" i="199"/>
  <c r="CZ66" i="199"/>
  <c r="CA192" i="199"/>
  <c r="CA174" i="199"/>
  <c r="CA162" i="199"/>
  <c r="CA144" i="199"/>
  <c r="CA186" i="199"/>
  <c r="CA180" i="199"/>
  <c r="CA168" i="199"/>
  <c r="CA138" i="199"/>
  <c r="CA132" i="199"/>
  <c r="CA156" i="199"/>
  <c r="CA120" i="199"/>
  <c r="CA126" i="199"/>
  <c r="CA114" i="199"/>
  <c r="CA102" i="199"/>
  <c r="CA150" i="199"/>
  <c r="CA72" i="199"/>
  <c r="CA30" i="199"/>
  <c r="CA108" i="199"/>
  <c r="CA90" i="199"/>
  <c r="CA24" i="199"/>
  <c r="CA84" i="199"/>
  <c r="CA54" i="199"/>
  <c r="CA78" i="199"/>
  <c r="CA60" i="199"/>
  <c r="CA36" i="199"/>
  <c r="CA96" i="199"/>
  <c r="CA66" i="199"/>
  <c r="CA48" i="199"/>
  <c r="CA42" i="199"/>
  <c r="CU194" i="199"/>
  <c r="CU188" i="199"/>
  <c r="CU164" i="199"/>
  <c r="CU158" i="199"/>
  <c r="CU140" i="199"/>
  <c r="CU180" i="199"/>
  <c r="CU168" i="199"/>
  <c r="CU182" i="199"/>
  <c r="CU186" i="199"/>
  <c r="CU176" i="199"/>
  <c r="CU146" i="199"/>
  <c r="CU150" i="199"/>
  <c r="CU120" i="199"/>
  <c r="CU192" i="199"/>
  <c r="CU174" i="199"/>
  <c r="CU128" i="199"/>
  <c r="CU152" i="199"/>
  <c r="CU144" i="199"/>
  <c r="CU162" i="199"/>
  <c r="CU138" i="199"/>
  <c r="CU116" i="199"/>
  <c r="CU108" i="199"/>
  <c r="CU170" i="199"/>
  <c r="CU132" i="199"/>
  <c r="CU114" i="199"/>
  <c r="CU104" i="199"/>
  <c r="CU102" i="199"/>
  <c r="CU156" i="199"/>
  <c r="CU126" i="199"/>
  <c r="CU84" i="199"/>
  <c r="CU90" i="199"/>
  <c r="CU122" i="199"/>
  <c r="CU98" i="199"/>
  <c r="CU80" i="199"/>
  <c r="CU72" i="199"/>
  <c r="CU74" i="199"/>
  <c r="CU60" i="199"/>
  <c r="CU110" i="199"/>
  <c r="CU92" i="199"/>
  <c r="CU78" i="199"/>
  <c r="CU48" i="199"/>
  <c r="CU42" i="199"/>
  <c r="CU26" i="199"/>
  <c r="CU56" i="199"/>
  <c r="CU50" i="199"/>
  <c r="CU96" i="199"/>
  <c r="CU86" i="199"/>
  <c r="CU68" i="199"/>
  <c r="CU66" i="199"/>
  <c r="CU62" i="199"/>
  <c r="CU38" i="199"/>
  <c r="CU44" i="199"/>
  <c r="CU134" i="199"/>
  <c r="CU30" i="199"/>
  <c r="CU54" i="199"/>
  <c r="CU36" i="199"/>
  <c r="CU32" i="199"/>
  <c r="CU24" i="199"/>
  <c r="CM194" i="199"/>
  <c r="CM188" i="199"/>
  <c r="CM164" i="199"/>
  <c r="CM158" i="199"/>
  <c r="CM140" i="199"/>
  <c r="CM180" i="199"/>
  <c r="CM168" i="199"/>
  <c r="CM182" i="199"/>
  <c r="CM186" i="199"/>
  <c r="CM176" i="199"/>
  <c r="CM146" i="199"/>
  <c r="CM170" i="199"/>
  <c r="CM162" i="199"/>
  <c r="CM152" i="199"/>
  <c r="CM144" i="199"/>
  <c r="CM120" i="199"/>
  <c r="CM138" i="199"/>
  <c r="CM128" i="199"/>
  <c r="CM192" i="199"/>
  <c r="CM174" i="199"/>
  <c r="CM156" i="199"/>
  <c r="CM116" i="199"/>
  <c r="CM108" i="199"/>
  <c r="CM132" i="199"/>
  <c r="CM122" i="199"/>
  <c r="CM102" i="199"/>
  <c r="CM150" i="199"/>
  <c r="CM84" i="199"/>
  <c r="CM110" i="199"/>
  <c r="CM90" i="199"/>
  <c r="CM98" i="199"/>
  <c r="CM80" i="199"/>
  <c r="CM72" i="199"/>
  <c r="CM134" i="199"/>
  <c r="CM96" i="199"/>
  <c r="CM86" i="199"/>
  <c r="CM60" i="199"/>
  <c r="CM68" i="199"/>
  <c r="CM48" i="199"/>
  <c r="CM42" i="199"/>
  <c r="CM26" i="199"/>
  <c r="CM66" i="199"/>
  <c r="CM56" i="199"/>
  <c r="CM50" i="199"/>
  <c r="CM104" i="199"/>
  <c r="CM62" i="199"/>
  <c r="CM38" i="199"/>
  <c r="CM44" i="199"/>
  <c r="CM74" i="199"/>
  <c r="CM30" i="199"/>
  <c r="CM126" i="199"/>
  <c r="CM92" i="199"/>
  <c r="CM78" i="199"/>
  <c r="CM54" i="199"/>
  <c r="CM36" i="199"/>
  <c r="CM24" i="199"/>
  <c r="CM114" i="199"/>
  <c r="CM32" i="199"/>
  <c r="CE194" i="199"/>
  <c r="CE188" i="199"/>
  <c r="CE164" i="199"/>
  <c r="CE158" i="199"/>
  <c r="CE140" i="199"/>
  <c r="CE180" i="199"/>
  <c r="CE168" i="199"/>
  <c r="CE182" i="199"/>
  <c r="CE186" i="199"/>
  <c r="CE176" i="199"/>
  <c r="CE146" i="199"/>
  <c r="CE156" i="199"/>
  <c r="CE120" i="199"/>
  <c r="CE128" i="199"/>
  <c r="CE170" i="199"/>
  <c r="CE150" i="199"/>
  <c r="CE116" i="199"/>
  <c r="CE108" i="199"/>
  <c r="CE192" i="199"/>
  <c r="CE174" i="199"/>
  <c r="CE162" i="199"/>
  <c r="CE132" i="199"/>
  <c r="CE110" i="199"/>
  <c r="CE102" i="199"/>
  <c r="CE126" i="199"/>
  <c r="CE114" i="199"/>
  <c r="CE84" i="199"/>
  <c r="CE144" i="199"/>
  <c r="CE90" i="199"/>
  <c r="CE134" i="199"/>
  <c r="CE122" i="199"/>
  <c r="CE104" i="199"/>
  <c r="CE98" i="199"/>
  <c r="CE80" i="199"/>
  <c r="CE72" i="199"/>
  <c r="CE60" i="199"/>
  <c r="CE66" i="199"/>
  <c r="CE48" i="199"/>
  <c r="CE42" i="199"/>
  <c r="CE26" i="199"/>
  <c r="CE50" i="199"/>
  <c r="CE138" i="199"/>
  <c r="CE74" i="199"/>
  <c r="CE56" i="199"/>
  <c r="CE92" i="199"/>
  <c r="CE78" i="199"/>
  <c r="CE62" i="199"/>
  <c r="CE38" i="199"/>
  <c r="CE152" i="199"/>
  <c r="CE44" i="199"/>
  <c r="CE96" i="199"/>
  <c r="CE86" i="199"/>
  <c r="CE30" i="199"/>
  <c r="CE32" i="199"/>
  <c r="CE54" i="199"/>
  <c r="CE36" i="199"/>
  <c r="CE68" i="199"/>
  <c r="CE24" i="199"/>
  <c r="CY182" i="199"/>
  <c r="CY170" i="199"/>
  <c r="CY192" i="199"/>
  <c r="CY174" i="199"/>
  <c r="CY162" i="199"/>
  <c r="CY144" i="199"/>
  <c r="CY186" i="199"/>
  <c r="CY176" i="199"/>
  <c r="CY194" i="199"/>
  <c r="CY188" i="199"/>
  <c r="CY180" i="199"/>
  <c r="CY168" i="199"/>
  <c r="CY164" i="199"/>
  <c r="CY146" i="199"/>
  <c r="CY158" i="199"/>
  <c r="CY132" i="199"/>
  <c r="CY156" i="199"/>
  <c r="CY134" i="199"/>
  <c r="CY120" i="199"/>
  <c r="CY150" i="199"/>
  <c r="CY128" i="199"/>
  <c r="CY140" i="199"/>
  <c r="CY126" i="199"/>
  <c r="CY122" i="199"/>
  <c r="CY74" i="199"/>
  <c r="CY110" i="199"/>
  <c r="CY102" i="199"/>
  <c r="CY92" i="199"/>
  <c r="CY68" i="199"/>
  <c r="CY66" i="199"/>
  <c r="CY30" i="199"/>
  <c r="CY32" i="199"/>
  <c r="CY116" i="199"/>
  <c r="CY86" i="199"/>
  <c r="CY72" i="199"/>
  <c r="CY24" i="199"/>
  <c r="CY152" i="199"/>
  <c r="CY114" i="199"/>
  <c r="CY108" i="199"/>
  <c r="CY90" i="199"/>
  <c r="CY54" i="199"/>
  <c r="CY50" i="199"/>
  <c r="CY84" i="199"/>
  <c r="CY80" i="199"/>
  <c r="CY60" i="199"/>
  <c r="CY36" i="199"/>
  <c r="CY78" i="199"/>
  <c r="CY48" i="199"/>
  <c r="CY42" i="199"/>
  <c r="CY26" i="199"/>
  <c r="CY98" i="199"/>
  <c r="CY56" i="199"/>
  <c r="CY38" i="199"/>
  <c r="CY104" i="199"/>
  <c r="CY96" i="199"/>
  <c r="CY44" i="199"/>
  <c r="CY62" i="199"/>
  <c r="CY138" i="199"/>
  <c r="DB186" i="199"/>
  <c r="DB176" i="199"/>
  <c r="DB194" i="199"/>
  <c r="DB188" i="199"/>
  <c r="DB164" i="199"/>
  <c r="DB180" i="199"/>
  <c r="DB156" i="199"/>
  <c r="DB152" i="199"/>
  <c r="DB138" i="199"/>
  <c r="DB192" i="199"/>
  <c r="DB174" i="199"/>
  <c r="DB182" i="199"/>
  <c r="DB134" i="199"/>
  <c r="DB120" i="199"/>
  <c r="DB170" i="199"/>
  <c r="DB150" i="199"/>
  <c r="DB114" i="199"/>
  <c r="DB144" i="199"/>
  <c r="DB116" i="199"/>
  <c r="DB108" i="199"/>
  <c r="DB102" i="199"/>
  <c r="DB146" i="199"/>
  <c r="DB128" i="199"/>
  <c r="DB110" i="199"/>
  <c r="DB96" i="199"/>
  <c r="DB78" i="199"/>
  <c r="DB168" i="199"/>
  <c r="DB158" i="199"/>
  <c r="DB104" i="199"/>
  <c r="DB84" i="199"/>
  <c r="DB162" i="199"/>
  <c r="DB90" i="199"/>
  <c r="DB80" i="199"/>
  <c r="DB60" i="199"/>
  <c r="DB36" i="199"/>
  <c r="DB48" i="199"/>
  <c r="DB42" i="199"/>
  <c r="DB140" i="199"/>
  <c r="DB26" i="199"/>
  <c r="DB68" i="199"/>
  <c r="DB132" i="199"/>
  <c r="DB126" i="199"/>
  <c r="DB98" i="199"/>
  <c r="DB56" i="199"/>
  <c r="DB50" i="199"/>
  <c r="DB74" i="199"/>
  <c r="DB62" i="199"/>
  <c r="DB38" i="199"/>
  <c r="DB122" i="199"/>
  <c r="DB92" i="199"/>
  <c r="DB66" i="199"/>
  <c r="DB44" i="199"/>
  <c r="DB32" i="199"/>
  <c r="DB86" i="199"/>
  <c r="DB30" i="199"/>
  <c r="DB72" i="199"/>
  <c r="DB24" i="199"/>
  <c r="DB54" i="199"/>
  <c r="CT186" i="199"/>
  <c r="CT176" i="199"/>
  <c r="CT194" i="199"/>
  <c r="CT188" i="199"/>
  <c r="CT164" i="199"/>
  <c r="CT180" i="199"/>
  <c r="CT156" i="199"/>
  <c r="CT152" i="199"/>
  <c r="CT138" i="199"/>
  <c r="CT134" i="199"/>
  <c r="CT150" i="199"/>
  <c r="CT120" i="199"/>
  <c r="CT192" i="199"/>
  <c r="CT174" i="199"/>
  <c r="CT168" i="199"/>
  <c r="CT182" i="199"/>
  <c r="CT158" i="199"/>
  <c r="CT144" i="199"/>
  <c r="CT162" i="199"/>
  <c r="CT146" i="199"/>
  <c r="CT114" i="199"/>
  <c r="CT140" i="199"/>
  <c r="CT116" i="199"/>
  <c r="CT108" i="199"/>
  <c r="CT170" i="199"/>
  <c r="CT132" i="199"/>
  <c r="CT96" i="199"/>
  <c r="CT78" i="199"/>
  <c r="CT126" i="199"/>
  <c r="CT84" i="199"/>
  <c r="CT128" i="199"/>
  <c r="CT90" i="199"/>
  <c r="CT98" i="199"/>
  <c r="CT104" i="199"/>
  <c r="CT74" i="199"/>
  <c r="CT60" i="199"/>
  <c r="CT36" i="199"/>
  <c r="CT48" i="199"/>
  <c r="CT42" i="199"/>
  <c r="CT110" i="199"/>
  <c r="CT92" i="199"/>
  <c r="CT26" i="199"/>
  <c r="CT56" i="199"/>
  <c r="CT50" i="199"/>
  <c r="CT86" i="199"/>
  <c r="CT72" i="199"/>
  <c r="CT68" i="199"/>
  <c r="CT66" i="199"/>
  <c r="CT62" i="199"/>
  <c r="CT38" i="199"/>
  <c r="CT122" i="199"/>
  <c r="CT102" i="199"/>
  <c r="CT44" i="199"/>
  <c r="CT80" i="199"/>
  <c r="CT54" i="199"/>
  <c r="CT24" i="199"/>
  <c r="CT32" i="199"/>
  <c r="CT30" i="199"/>
  <c r="CL186" i="199"/>
  <c r="CL176" i="199"/>
  <c r="CL194" i="199"/>
  <c r="CL188" i="199"/>
  <c r="CL164" i="199"/>
  <c r="CL180" i="199"/>
  <c r="CL156" i="199"/>
  <c r="CL152" i="199"/>
  <c r="CL138" i="199"/>
  <c r="CL158" i="199"/>
  <c r="CL134" i="199"/>
  <c r="CL170" i="199"/>
  <c r="CL162" i="199"/>
  <c r="CL144" i="199"/>
  <c r="CL120" i="199"/>
  <c r="CL146" i="199"/>
  <c r="CL140" i="199"/>
  <c r="CL192" i="199"/>
  <c r="CL174" i="199"/>
  <c r="CL114" i="199"/>
  <c r="CL182" i="199"/>
  <c r="CL168" i="199"/>
  <c r="CL116" i="199"/>
  <c r="CL108" i="199"/>
  <c r="CL128" i="199"/>
  <c r="CL96" i="199"/>
  <c r="CL78" i="199"/>
  <c r="CL150" i="199"/>
  <c r="CL84" i="199"/>
  <c r="CL110" i="199"/>
  <c r="CL90" i="199"/>
  <c r="CL122" i="199"/>
  <c r="CL102" i="199"/>
  <c r="CL86" i="199"/>
  <c r="CL72" i="199"/>
  <c r="CL60" i="199"/>
  <c r="CL36" i="199"/>
  <c r="CL68" i="199"/>
  <c r="CL48" i="199"/>
  <c r="CL42" i="199"/>
  <c r="CL26" i="199"/>
  <c r="CL74" i="199"/>
  <c r="CL80" i="199"/>
  <c r="CL66" i="199"/>
  <c r="CL56" i="199"/>
  <c r="CL50" i="199"/>
  <c r="CL104" i="199"/>
  <c r="CL62" i="199"/>
  <c r="CL38" i="199"/>
  <c r="CL132" i="199"/>
  <c r="CL98" i="199"/>
  <c r="CL44" i="199"/>
  <c r="CL126" i="199"/>
  <c r="CL30" i="199"/>
  <c r="CL54" i="199"/>
  <c r="CL92" i="199"/>
  <c r="CL24" i="199"/>
  <c r="CL32" i="199"/>
  <c r="CD186" i="199"/>
  <c r="CD176" i="199"/>
  <c r="CD194" i="199"/>
  <c r="CD188" i="199"/>
  <c r="CD164" i="199"/>
  <c r="CD180" i="199"/>
  <c r="CD156" i="199"/>
  <c r="CD152" i="199"/>
  <c r="CD138" i="199"/>
  <c r="CD168" i="199"/>
  <c r="CD146" i="199"/>
  <c r="CD134" i="199"/>
  <c r="CD140" i="199"/>
  <c r="CD120" i="199"/>
  <c r="CD170" i="199"/>
  <c r="CD114" i="199"/>
  <c r="CD158" i="199"/>
  <c r="CD150" i="199"/>
  <c r="CD116" i="199"/>
  <c r="CD108" i="199"/>
  <c r="CD192" i="199"/>
  <c r="CD96" i="199"/>
  <c r="CD78" i="199"/>
  <c r="CD174" i="199"/>
  <c r="CD126" i="199"/>
  <c r="CD84" i="199"/>
  <c r="CD144" i="199"/>
  <c r="CD128" i="199"/>
  <c r="CD90" i="199"/>
  <c r="CD162" i="199"/>
  <c r="CD132" i="199"/>
  <c r="CD80" i="199"/>
  <c r="CD68" i="199"/>
  <c r="CD60" i="199"/>
  <c r="CD36" i="199"/>
  <c r="CD66" i="199"/>
  <c r="CD48" i="199"/>
  <c r="CD42" i="199"/>
  <c r="CD122" i="199"/>
  <c r="CD98" i="199"/>
  <c r="CD26" i="199"/>
  <c r="CD72" i="199"/>
  <c r="CD74" i="199"/>
  <c r="CD56" i="199"/>
  <c r="CD50" i="199"/>
  <c r="CD182" i="199"/>
  <c r="CD92" i="199"/>
  <c r="CD62" i="199"/>
  <c r="CD38" i="199"/>
  <c r="CD102" i="199"/>
  <c r="CD44" i="199"/>
  <c r="CD104" i="199"/>
  <c r="CD86" i="199"/>
  <c r="CD32" i="199"/>
  <c r="CD24" i="199"/>
  <c r="CD54" i="199"/>
  <c r="CD30" i="199"/>
  <c r="CD110" i="199"/>
  <c r="CQ182" i="199"/>
  <c r="CQ170" i="199"/>
  <c r="CQ192" i="199"/>
  <c r="CQ174" i="199"/>
  <c r="CQ162" i="199"/>
  <c r="CQ144" i="199"/>
  <c r="CQ186" i="199"/>
  <c r="CQ176" i="199"/>
  <c r="CQ194" i="199"/>
  <c r="CQ188" i="199"/>
  <c r="CQ180" i="199"/>
  <c r="CQ168" i="199"/>
  <c r="CQ140" i="199"/>
  <c r="CQ132" i="199"/>
  <c r="CQ150" i="199"/>
  <c r="CQ134" i="199"/>
  <c r="CQ164" i="199"/>
  <c r="CQ152" i="199"/>
  <c r="CQ120" i="199"/>
  <c r="CQ138" i="199"/>
  <c r="CQ128" i="199"/>
  <c r="CQ146" i="199"/>
  <c r="CQ114" i="199"/>
  <c r="CQ74" i="199"/>
  <c r="CQ156" i="199"/>
  <c r="CQ126" i="199"/>
  <c r="CQ108" i="199"/>
  <c r="CQ104" i="199"/>
  <c r="CQ102" i="199"/>
  <c r="CQ90" i="199"/>
  <c r="CQ84" i="199"/>
  <c r="CQ80" i="199"/>
  <c r="CQ30" i="199"/>
  <c r="CQ32" i="199"/>
  <c r="CQ50" i="199"/>
  <c r="CQ78" i="199"/>
  <c r="CQ24" i="199"/>
  <c r="CQ68" i="199"/>
  <c r="CQ158" i="199"/>
  <c r="CQ110" i="199"/>
  <c r="CQ98" i="199"/>
  <c r="CQ54" i="199"/>
  <c r="CQ116" i="199"/>
  <c r="CQ96" i="199"/>
  <c r="CQ60" i="199"/>
  <c r="CQ36" i="199"/>
  <c r="CQ92" i="199"/>
  <c r="CQ48" i="199"/>
  <c r="CQ42" i="199"/>
  <c r="CQ26" i="199"/>
  <c r="CQ56" i="199"/>
  <c r="CQ66" i="199"/>
  <c r="CQ44" i="199"/>
  <c r="CQ122" i="199"/>
  <c r="CQ86" i="199"/>
  <c r="CQ38" i="199"/>
  <c r="CQ72" i="199"/>
  <c r="CQ62" i="199"/>
  <c r="DA156" i="199"/>
  <c r="DA186" i="199"/>
  <c r="DA176" i="199"/>
  <c r="DA146" i="199"/>
  <c r="DA194" i="199"/>
  <c r="DA188" i="199"/>
  <c r="DA192" i="199"/>
  <c r="DA174" i="199"/>
  <c r="DA162" i="199"/>
  <c r="DA144" i="199"/>
  <c r="DA168" i="199"/>
  <c r="DA140" i="199"/>
  <c r="DA126" i="199"/>
  <c r="DA110" i="199"/>
  <c r="DA182" i="199"/>
  <c r="DA180" i="199"/>
  <c r="DA170" i="199"/>
  <c r="DA150" i="199"/>
  <c r="DA122" i="199"/>
  <c r="DA152" i="199"/>
  <c r="DA114" i="199"/>
  <c r="DA164" i="199"/>
  <c r="DA138" i="199"/>
  <c r="DA132" i="199"/>
  <c r="DA120" i="199"/>
  <c r="DA102" i="199"/>
  <c r="DA96" i="199"/>
  <c r="DA78" i="199"/>
  <c r="DA158" i="199"/>
  <c r="DA134" i="199"/>
  <c r="DA104" i="199"/>
  <c r="DA84" i="199"/>
  <c r="DA86" i="199"/>
  <c r="DA72" i="199"/>
  <c r="DA116" i="199"/>
  <c r="DA108" i="199"/>
  <c r="DA90" i="199"/>
  <c r="DA54" i="199"/>
  <c r="DA60" i="199"/>
  <c r="DA36" i="199"/>
  <c r="DA44" i="199"/>
  <c r="DA80" i="199"/>
  <c r="DA66" i="199"/>
  <c r="DA48" i="199"/>
  <c r="DA42" i="199"/>
  <c r="DA26" i="199"/>
  <c r="DA128" i="199"/>
  <c r="DA98" i="199"/>
  <c r="DA56" i="199"/>
  <c r="DA50" i="199"/>
  <c r="DA92" i="199"/>
  <c r="DA74" i="199"/>
  <c r="DA62" i="199"/>
  <c r="DA38" i="199"/>
  <c r="DA32" i="199"/>
  <c r="DA68" i="199"/>
  <c r="DA30" i="199"/>
  <c r="DA24" i="199"/>
  <c r="CS156" i="199"/>
  <c r="CS186" i="199"/>
  <c r="CS176" i="199"/>
  <c r="CS146" i="199"/>
  <c r="CS194" i="199"/>
  <c r="CS188" i="199"/>
  <c r="CS192" i="199"/>
  <c r="CS174" i="199"/>
  <c r="CS162" i="199"/>
  <c r="CS144" i="199"/>
  <c r="CS126" i="199"/>
  <c r="CS134" i="199"/>
  <c r="CS110" i="199"/>
  <c r="CS150" i="199"/>
  <c r="CS168" i="199"/>
  <c r="CS164" i="199"/>
  <c r="CS152" i="199"/>
  <c r="CS182" i="199"/>
  <c r="CS180" i="199"/>
  <c r="CS158" i="199"/>
  <c r="CS138" i="199"/>
  <c r="CS122" i="199"/>
  <c r="CS114" i="199"/>
  <c r="CS108" i="199"/>
  <c r="CS104" i="199"/>
  <c r="CS102" i="199"/>
  <c r="CS132" i="199"/>
  <c r="CS96" i="199"/>
  <c r="CS78" i="199"/>
  <c r="CS120" i="199"/>
  <c r="CS116" i="199"/>
  <c r="CS84" i="199"/>
  <c r="CS98" i="199"/>
  <c r="CS54" i="199"/>
  <c r="CS60" i="199"/>
  <c r="CS36" i="199"/>
  <c r="CS44" i="199"/>
  <c r="CS74" i="199"/>
  <c r="CS140" i="199"/>
  <c r="CS92" i="199"/>
  <c r="CS48" i="199"/>
  <c r="CS42" i="199"/>
  <c r="CS26" i="199"/>
  <c r="CS56" i="199"/>
  <c r="CS50" i="199"/>
  <c r="CS90" i="199"/>
  <c r="CS128" i="199"/>
  <c r="CS86" i="199"/>
  <c r="CS72" i="199"/>
  <c r="CS68" i="199"/>
  <c r="CS66" i="199"/>
  <c r="CS62" i="199"/>
  <c r="CS38" i="199"/>
  <c r="CS30" i="199"/>
  <c r="CS170" i="199"/>
  <c r="CS24" i="199"/>
  <c r="CS80" i="199"/>
  <c r="CS32" i="199"/>
  <c r="CK156" i="199"/>
  <c r="CK186" i="199"/>
  <c r="CK176" i="199"/>
  <c r="CK146" i="199"/>
  <c r="CK194" i="199"/>
  <c r="CK188" i="199"/>
  <c r="CK192" i="199"/>
  <c r="CK174" i="199"/>
  <c r="CK162" i="199"/>
  <c r="CK144" i="199"/>
  <c r="CK150" i="199"/>
  <c r="CK126" i="199"/>
  <c r="CK158" i="199"/>
  <c r="CK152" i="199"/>
  <c r="CK134" i="199"/>
  <c r="CK110" i="199"/>
  <c r="CK170" i="199"/>
  <c r="CK140" i="199"/>
  <c r="CK122" i="199"/>
  <c r="CK114" i="199"/>
  <c r="CK182" i="199"/>
  <c r="CK120" i="199"/>
  <c r="CK104" i="199"/>
  <c r="CK164" i="199"/>
  <c r="CK102" i="199"/>
  <c r="CK180" i="199"/>
  <c r="CK96" i="199"/>
  <c r="CK78" i="199"/>
  <c r="CK168" i="199"/>
  <c r="CK84" i="199"/>
  <c r="CK138" i="199"/>
  <c r="CK128" i="199"/>
  <c r="CK92" i="199"/>
  <c r="CK54" i="199"/>
  <c r="CK60" i="199"/>
  <c r="CK36" i="199"/>
  <c r="CK44" i="199"/>
  <c r="CK86" i="199"/>
  <c r="CK72" i="199"/>
  <c r="CK90" i="199"/>
  <c r="CK68" i="199"/>
  <c r="CK48" i="199"/>
  <c r="CK42" i="199"/>
  <c r="CK26" i="199"/>
  <c r="CK80" i="199"/>
  <c r="CK66" i="199"/>
  <c r="CK56" i="199"/>
  <c r="CK50" i="199"/>
  <c r="CK132" i="199"/>
  <c r="CK116" i="199"/>
  <c r="CK98" i="199"/>
  <c r="CK62" i="199"/>
  <c r="CK38" i="199"/>
  <c r="CK108" i="199"/>
  <c r="CK32" i="199"/>
  <c r="CK30" i="199"/>
  <c r="CK74" i="199"/>
  <c r="CK24" i="199"/>
  <c r="CC186" i="199"/>
  <c r="CC176" i="199"/>
  <c r="CC146" i="199"/>
  <c r="CC194" i="199"/>
  <c r="CC188" i="199"/>
  <c r="CC192" i="199"/>
  <c r="CC174" i="199"/>
  <c r="CC162" i="199"/>
  <c r="CC144" i="199"/>
  <c r="CC182" i="199"/>
  <c r="CC180" i="199"/>
  <c r="CC138" i="199"/>
  <c r="CC126" i="199"/>
  <c r="CC168" i="199"/>
  <c r="CC156" i="199"/>
  <c r="CC134" i="199"/>
  <c r="CC110" i="199"/>
  <c r="CC164" i="199"/>
  <c r="CC122" i="199"/>
  <c r="CC170" i="199"/>
  <c r="CC114" i="199"/>
  <c r="CC132" i="199"/>
  <c r="CC102" i="199"/>
  <c r="CC96" i="199"/>
  <c r="CC78" i="199"/>
  <c r="CC150" i="199"/>
  <c r="CC120" i="199"/>
  <c r="CC108" i="199"/>
  <c r="CC84" i="199"/>
  <c r="CC116" i="199"/>
  <c r="CC90" i="199"/>
  <c r="CC128" i="199"/>
  <c r="CC80" i="199"/>
  <c r="CC68" i="199"/>
  <c r="CC54" i="199"/>
  <c r="CC60" i="199"/>
  <c r="CC36" i="199"/>
  <c r="CC44" i="199"/>
  <c r="CC98" i="199"/>
  <c r="CC66" i="199"/>
  <c r="CC48" i="199"/>
  <c r="CC42" i="199"/>
  <c r="CC26" i="199"/>
  <c r="CC74" i="199"/>
  <c r="CC56" i="199"/>
  <c r="CC50" i="199"/>
  <c r="CC158" i="199"/>
  <c r="CC152" i="199"/>
  <c r="CC140" i="199"/>
  <c r="CC92" i="199"/>
  <c r="CC62" i="199"/>
  <c r="CC38" i="199"/>
  <c r="CC72" i="199"/>
  <c r="CC32" i="199"/>
  <c r="CC24" i="199"/>
  <c r="CC104" i="199"/>
  <c r="CC86" i="199"/>
  <c r="CC30" i="199"/>
  <c r="CR192" i="199"/>
  <c r="CR174" i="199"/>
  <c r="CR162" i="199"/>
  <c r="CR156" i="199"/>
  <c r="CR152" i="199"/>
  <c r="CR138" i="199"/>
  <c r="CR186" i="199"/>
  <c r="CR176" i="199"/>
  <c r="CR194" i="199"/>
  <c r="CR188" i="199"/>
  <c r="CR164" i="199"/>
  <c r="CR182" i="199"/>
  <c r="CR170" i="199"/>
  <c r="CR150" i="199"/>
  <c r="CR132" i="199"/>
  <c r="CR126" i="199"/>
  <c r="CR168" i="199"/>
  <c r="CR144" i="199"/>
  <c r="CR128" i="199"/>
  <c r="CR180" i="199"/>
  <c r="CR158" i="199"/>
  <c r="CR146" i="199"/>
  <c r="CR122" i="199"/>
  <c r="CR110" i="199"/>
  <c r="CR140" i="199"/>
  <c r="CR68" i="199"/>
  <c r="CR108" i="199"/>
  <c r="CR104" i="199"/>
  <c r="CR102" i="199"/>
  <c r="CR96" i="199"/>
  <c r="CR78" i="199"/>
  <c r="CR84" i="199"/>
  <c r="CR80" i="199"/>
  <c r="CR32" i="199"/>
  <c r="CR24" i="199"/>
  <c r="CR54" i="199"/>
  <c r="CR98" i="199"/>
  <c r="CR72" i="199"/>
  <c r="CR66" i="199"/>
  <c r="CR116" i="199"/>
  <c r="CR74" i="199"/>
  <c r="CR60" i="199"/>
  <c r="CR36" i="199"/>
  <c r="CR92" i="199"/>
  <c r="CR48" i="199"/>
  <c r="CR42" i="199"/>
  <c r="CR26" i="199"/>
  <c r="CR120" i="199"/>
  <c r="CR114" i="199"/>
  <c r="CR62" i="199"/>
  <c r="CR56" i="199"/>
  <c r="CR50" i="199"/>
  <c r="CR86" i="199"/>
  <c r="CR44" i="199"/>
  <c r="CR30" i="199"/>
  <c r="CR134" i="199"/>
  <c r="CR38" i="199"/>
  <c r="CR90" i="199"/>
  <c r="CJ192" i="199"/>
  <c r="CJ174" i="199"/>
  <c r="CJ162" i="199"/>
  <c r="CJ156" i="199"/>
  <c r="CJ152" i="199"/>
  <c r="CJ138" i="199"/>
  <c r="CJ186" i="199"/>
  <c r="CJ176" i="199"/>
  <c r="CJ194" i="199"/>
  <c r="CJ188" i="199"/>
  <c r="CJ164" i="199"/>
  <c r="CJ182" i="199"/>
  <c r="CJ170" i="199"/>
  <c r="CJ150" i="199"/>
  <c r="CJ132" i="199"/>
  <c r="CJ126" i="199"/>
  <c r="CJ158" i="199"/>
  <c r="CJ144" i="199"/>
  <c r="CJ146" i="199"/>
  <c r="CJ128" i="199"/>
  <c r="CJ140" i="199"/>
  <c r="CJ122" i="199"/>
  <c r="CJ108" i="199"/>
  <c r="CJ134" i="199"/>
  <c r="CJ116" i="199"/>
  <c r="CJ68" i="199"/>
  <c r="CJ102" i="199"/>
  <c r="CJ180" i="199"/>
  <c r="CJ96" i="199"/>
  <c r="CJ78" i="199"/>
  <c r="CJ114" i="199"/>
  <c r="CJ74" i="199"/>
  <c r="CJ168" i="199"/>
  <c r="CJ120" i="199"/>
  <c r="CJ92" i="199"/>
  <c r="CJ32" i="199"/>
  <c r="CJ24" i="199"/>
  <c r="CJ54" i="199"/>
  <c r="CJ86" i="199"/>
  <c r="CJ72" i="199"/>
  <c r="CJ60" i="199"/>
  <c r="CJ36" i="199"/>
  <c r="CJ62" i="199"/>
  <c r="CJ110" i="199"/>
  <c r="CJ90" i="199"/>
  <c r="CJ48" i="199"/>
  <c r="CJ42" i="199"/>
  <c r="CJ26" i="199"/>
  <c r="CJ104" i="199"/>
  <c r="CJ84" i="199"/>
  <c r="CJ80" i="199"/>
  <c r="CJ66" i="199"/>
  <c r="CJ56" i="199"/>
  <c r="CJ50" i="199"/>
  <c r="CJ38" i="199"/>
  <c r="CJ44" i="199"/>
  <c r="CJ98" i="199"/>
  <c r="CJ30" i="199"/>
  <c r="CB192" i="199"/>
  <c r="CB174" i="199"/>
  <c r="CB162" i="199"/>
  <c r="CB156" i="199"/>
  <c r="CB152" i="199"/>
  <c r="CB138" i="199"/>
  <c r="CB186" i="199"/>
  <c r="CB176" i="199"/>
  <c r="CB194" i="199"/>
  <c r="CB188" i="199"/>
  <c r="CB182" i="199"/>
  <c r="CB170" i="199"/>
  <c r="CB150" i="199"/>
  <c r="CB144" i="199"/>
  <c r="CB132" i="199"/>
  <c r="CB180" i="199"/>
  <c r="CB146" i="199"/>
  <c r="CB126" i="199"/>
  <c r="CB168" i="199"/>
  <c r="CB140" i="199"/>
  <c r="CB164" i="199"/>
  <c r="CB128" i="199"/>
  <c r="CB122" i="199"/>
  <c r="CB158" i="199"/>
  <c r="CB110" i="199"/>
  <c r="CB68" i="199"/>
  <c r="CB114" i="199"/>
  <c r="CB102" i="199"/>
  <c r="CB96" i="199"/>
  <c r="CB78" i="199"/>
  <c r="CB104" i="199"/>
  <c r="CB86" i="199"/>
  <c r="CB72" i="199"/>
  <c r="CB134" i="199"/>
  <c r="CB116" i="199"/>
  <c r="CB108" i="199"/>
  <c r="CB90" i="199"/>
  <c r="CB32" i="199"/>
  <c r="CB24" i="199"/>
  <c r="CB54" i="199"/>
  <c r="CB120" i="199"/>
  <c r="CB84" i="199"/>
  <c r="CB80" i="199"/>
  <c r="CB60" i="199"/>
  <c r="CB36" i="199"/>
  <c r="CB98" i="199"/>
  <c r="CB66" i="199"/>
  <c r="CB48" i="199"/>
  <c r="CB42" i="199"/>
  <c r="CB26" i="199"/>
  <c r="CB92" i="199"/>
  <c r="CB62" i="199"/>
  <c r="CB74" i="199"/>
  <c r="CB56" i="199"/>
  <c r="CB50" i="199"/>
  <c r="CB30" i="199"/>
  <c r="CB38" i="199"/>
  <c r="CB44" i="199"/>
  <c r="CY14" i="199"/>
  <c r="CX14" i="199"/>
  <c r="CP14" i="199"/>
  <c r="CH14" i="199"/>
  <c r="CR14" i="199"/>
  <c r="CQ14" i="199"/>
  <c r="CA18" i="199"/>
  <c r="CJ14" i="199"/>
  <c r="CV14" i="199"/>
  <c r="CN14" i="199"/>
  <c r="CF14" i="199"/>
  <c r="CO14" i="199"/>
  <c r="CU14" i="199"/>
  <c r="CM14" i="199"/>
  <c r="CE14" i="199"/>
  <c r="CA14" i="199"/>
  <c r="CI14" i="199"/>
  <c r="CZ14" i="199"/>
  <c r="CB14" i="199"/>
  <c r="CT14" i="199"/>
  <c r="CL14" i="199"/>
  <c r="CD14" i="199"/>
  <c r="DB14" i="199"/>
  <c r="DA14" i="199"/>
  <c r="CS14" i="199"/>
  <c r="CK14" i="199"/>
  <c r="CC14" i="199"/>
  <c r="CG14" i="199"/>
  <c r="CW14" i="199"/>
  <c r="C29" i="202"/>
  <c r="M29" i="202" l="1"/>
  <c r="M27" i="202" s="1"/>
  <c r="K39" i="202"/>
  <c r="I39" i="202"/>
  <c r="G39" i="202"/>
  <c r="E39" i="202"/>
  <c r="C39" i="202"/>
  <c r="C40" i="202" s="1"/>
  <c r="E17" i="202"/>
  <c r="K29" i="202" l="1"/>
  <c r="I29" i="202"/>
  <c r="G29" i="202"/>
  <c r="E29" i="202"/>
  <c r="BI7" i="199" l="1"/>
  <c r="M35" i="202"/>
  <c r="G40" i="202"/>
  <c r="O29" i="202"/>
  <c r="E40" i="202"/>
  <c r="N29" i="202"/>
  <c r="N27" i="202" s="1"/>
  <c r="I40" i="202"/>
  <c r="P29" i="202"/>
  <c r="K40" i="202"/>
  <c r="Q29" i="202"/>
  <c r="BI9" i="199"/>
  <c r="BI8" i="199"/>
  <c r="C8" i="199"/>
  <c r="A8" i="199"/>
  <c r="BI12" i="199" s="1"/>
  <c r="A7" i="199"/>
  <c r="A6" i="199"/>
  <c r="B8" i="196"/>
  <c r="F11" i="196"/>
  <c r="G11" i="196" s="1"/>
  <c r="H11" i="196" s="1"/>
  <c r="P31" i="202" l="1"/>
  <c r="P33" i="202" s="1"/>
  <c r="P27" i="202"/>
  <c r="Q31" i="202"/>
  <c r="Q33" i="202" s="1"/>
  <c r="Q27" i="202"/>
  <c r="O31" i="202"/>
  <c r="O33" i="202" s="1"/>
  <c r="O27" i="202"/>
  <c r="N31" i="202"/>
  <c r="N33" i="202" s="1"/>
  <c r="M39" i="202"/>
  <c r="D2" i="203"/>
  <c r="G2" i="203" s="1"/>
  <c r="E15" i="199"/>
  <c r="C2" i="203" l="1"/>
  <c r="A2" i="203" s="1"/>
  <c r="B2" i="203" s="1"/>
  <c r="B120" i="199"/>
  <c r="CW124" i="199" s="1"/>
  <c r="D19" i="203"/>
  <c r="H19" i="203" s="1"/>
  <c r="B24" i="199"/>
  <c r="CC28" i="199" s="1"/>
  <c r="D3" i="203"/>
  <c r="B162" i="199"/>
  <c r="CY166" i="199" s="1"/>
  <c r="D26" i="203"/>
  <c r="H26" i="203" s="1"/>
  <c r="B114" i="199"/>
  <c r="CX118" i="199" s="1"/>
  <c r="D18" i="203"/>
  <c r="H18" i="203" s="1"/>
  <c r="B66" i="199"/>
  <c r="BN70" i="199" s="1"/>
  <c r="D10" i="203"/>
  <c r="H10" i="203" s="1"/>
  <c r="B156" i="199"/>
  <c r="CJ160" i="199" s="1"/>
  <c r="D25" i="203"/>
  <c r="H25" i="203" s="1"/>
  <c r="B108" i="199"/>
  <c r="CT112" i="199" s="1"/>
  <c r="D17" i="203"/>
  <c r="H17" i="203" s="1"/>
  <c r="B60" i="199"/>
  <c r="CE64" i="199" s="1"/>
  <c r="D9" i="203"/>
  <c r="E2" i="203"/>
  <c r="B150" i="199"/>
  <c r="BN154" i="199" s="1"/>
  <c r="D24" i="203"/>
  <c r="H24" i="203" s="1"/>
  <c r="B102" i="199"/>
  <c r="BN106" i="199" s="1"/>
  <c r="D16" i="203"/>
  <c r="H16" i="203" s="1"/>
  <c r="B54" i="199"/>
  <c r="CT58" i="199" s="1"/>
  <c r="D8" i="203"/>
  <c r="B168" i="199"/>
  <c r="CP172" i="199" s="1"/>
  <c r="D27" i="203"/>
  <c r="H27" i="203" s="1"/>
  <c r="B72" i="199"/>
  <c r="CZ76" i="199" s="1"/>
  <c r="D11" i="203"/>
  <c r="H11" i="203" s="1"/>
  <c r="B192" i="199"/>
  <c r="CU196" i="199" s="1"/>
  <c r="D31" i="203"/>
  <c r="H31" i="203" s="1"/>
  <c r="B144" i="199"/>
  <c r="CF148" i="199" s="1"/>
  <c r="D23" i="203"/>
  <c r="H23" i="203" s="1"/>
  <c r="B96" i="199"/>
  <c r="CU100" i="199" s="1"/>
  <c r="D15" i="203"/>
  <c r="H15" i="203" s="1"/>
  <c r="B48" i="199"/>
  <c r="DA52" i="199" s="1"/>
  <c r="D7" i="203"/>
  <c r="B186" i="199"/>
  <c r="CZ190" i="199" s="1"/>
  <c r="D30" i="203"/>
  <c r="H30" i="203" s="1"/>
  <c r="B138" i="199"/>
  <c r="BN142" i="199" s="1"/>
  <c r="D22" i="203"/>
  <c r="H22" i="203" s="1"/>
  <c r="B90" i="199"/>
  <c r="BN94" i="199" s="1"/>
  <c r="D14" i="203"/>
  <c r="H14" i="203" s="1"/>
  <c r="B42" i="199"/>
  <c r="CS46" i="199" s="1"/>
  <c r="D6" i="203"/>
  <c r="B180" i="199"/>
  <c r="CS184" i="199" s="1"/>
  <c r="D29" i="203"/>
  <c r="H29" i="203" s="1"/>
  <c r="B132" i="199"/>
  <c r="CO136" i="199" s="1"/>
  <c r="D21" i="203"/>
  <c r="H21" i="203" s="1"/>
  <c r="B84" i="199"/>
  <c r="DA88" i="199" s="1"/>
  <c r="D13" i="203"/>
  <c r="H13" i="203" s="1"/>
  <c r="B36" i="199"/>
  <c r="CU40" i="199" s="1"/>
  <c r="D5" i="203"/>
  <c r="B174" i="199"/>
  <c r="CI178" i="199" s="1"/>
  <c r="D28" i="203"/>
  <c r="H28" i="203" s="1"/>
  <c r="B126" i="199"/>
  <c r="CP130" i="199" s="1"/>
  <c r="D20" i="203"/>
  <c r="H20" i="203" s="1"/>
  <c r="B78" i="199"/>
  <c r="CP82" i="199" s="1"/>
  <c r="D12" i="203"/>
  <c r="H12" i="203" s="1"/>
  <c r="B30" i="199"/>
  <c r="CE34" i="199" s="1"/>
  <c r="D4" i="203"/>
  <c r="E27" i="202"/>
  <c r="R31" i="202" s="1"/>
  <c r="CK70" i="199"/>
  <c r="CM64" i="199"/>
  <c r="CJ118" i="199"/>
  <c r="CB118" i="199"/>
  <c r="CC196" i="199"/>
  <c r="BN190" i="199"/>
  <c r="CM82" i="199"/>
  <c r="CH172" i="199"/>
  <c r="CY124" i="199"/>
  <c r="DB124" i="199"/>
  <c r="B18" i="199"/>
  <c r="CW15" i="199"/>
  <c r="CO15" i="199"/>
  <c r="CG15" i="199"/>
  <c r="CA15" i="199"/>
  <c r="CA20" i="199" s="1"/>
  <c r="CU15" i="199"/>
  <c r="CM15" i="199"/>
  <c r="CE15" i="199"/>
  <c r="CN15" i="199"/>
  <c r="DB20" i="199"/>
  <c r="DB15" i="199"/>
  <c r="CT15" i="199"/>
  <c r="CL15" i="199"/>
  <c r="CD15" i="199"/>
  <c r="DA15" i="199"/>
  <c r="CS15" i="199"/>
  <c r="CK15" i="199"/>
  <c r="CC15" i="199"/>
  <c r="CF15" i="199"/>
  <c r="CZ15" i="199"/>
  <c r="CR15" i="199"/>
  <c r="CJ15" i="199"/>
  <c r="CB15" i="199"/>
  <c r="CY15" i="199"/>
  <c r="CQ15" i="199"/>
  <c r="CI15" i="199"/>
  <c r="CV15" i="199"/>
  <c r="CX15" i="199"/>
  <c r="CP15" i="199"/>
  <c r="CH15" i="199"/>
  <c r="CW18" i="199"/>
  <c r="CW20" i="199" s="1"/>
  <c r="CO18" i="199"/>
  <c r="CG18" i="199"/>
  <c r="CP18" i="199"/>
  <c r="CH18" i="199"/>
  <c r="CY18" i="199"/>
  <c r="CX18" i="199"/>
  <c r="CQ18" i="199"/>
  <c r="CI18" i="199"/>
  <c r="CV18" i="199"/>
  <c r="CN18" i="199"/>
  <c r="CN20" i="199" s="1"/>
  <c r="CF18" i="199"/>
  <c r="CU18" i="199"/>
  <c r="CM18" i="199"/>
  <c r="CE18" i="199"/>
  <c r="DB18" i="199"/>
  <c r="CT18" i="199"/>
  <c r="CL18" i="199"/>
  <c r="CD18" i="199"/>
  <c r="DA18" i="199"/>
  <c r="CS18" i="199"/>
  <c r="CK18" i="199"/>
  <c r="CK20" i="199" s="1"/>
  <c r="CC18" i="199"/>
  <c r="CZ18" i="199"/>
  <c r="CR18" i="199"/>
  <c r="CJ18" i="199"/>
  <c r="CJ20" i="199" s="1"/>
  <c r="CB18" i="199"/>
  <c r="C6" i="199"/>
  <c r="C9" i="199"/>
  <c r="AK8" i="199"/>
  <c r="G15" i="199"/>
  <c r="I15" i="199"/>
  <c r="K15" i="199"/>
  <c r="M15" i="199"/>
  <c r="O15" i="199"/>
  <c r="Q15" i="199"/>
  <c r="S15" i="199"/>
  <c r="U15" i="199"/>
  <c r="W15" i="199"/>
  <c r="Y15" i="199"/>
  <c r="AA15" i="199"/>
  <c r="AC15" i="199"/>
  <c r="AE15" i="199"/>
  <c r="AG15" i="199"/>
  <c r="AI15" i="199"/>
  <c r="AK15" i="199"/>
  <c r="AM15" i="199"/>
  <c r="AO15" i="199"/>
  <c r="AQ15" i="199"/>
  <c r="AS15" i="199"/>
  <c r="AU15" i="199"/>
  <c r="AW15" i="199"/>
  <c r="AY15" i="199"/>
  <c r="BA15" i="199"/>
  <c r="BC15" i="199"/>
  <c r="BE15" i="199"/>
  <c r="BG15" i="199"/>
  <c r="CR124" i="199" l="1"/>
  <c r="CT70" i="199"/>
  <c r="CZ124" i="199"/>
  <c r="CJ94" i="199"/>
  <c r="CZ70" i="199"/>
  <c r="CC70" i="199"/>
  <c r="CU124" i="199"/>
  <c r="CB124" i="199"/>
  <c r="CO70" i="199"/>
  <c r="CJ124" i="199"/>
  <c r="CF124" i="199"/>
  <c r="DA118" i="199"/>
  <c r="CR64" i="199"/>
  <c r="CP64" i="199"/>
  <c r="CS118" i="199"/>
  <c r="BN118" i="199"/>
  <c r="CN118" i="199"/>
  <c r="CL64" i="199"/>
  <c r="CX64" i="199"/>
  <c r="CM118" i="199"/>
  <c r="CL118" i="199"/>
  <c r="CN64" i="199"/>
  <c r="CO64" i="199"/>
  <c r="CZ64" i="199"/>
  <c r="CW118" i="199"/>
  <c r="CG118" i="199"/>
  <c r="CH64" i="199"/>
  <c r="CB64" i="199"/>
  <c r="CH118" i="199"/>
  <c r="DB118" i="199"/>
  <c r="CT64" i="199"/>
  <c r="CT118" i="199"/>
  <c r="CO118" i="199"/>
  <c r="CQ64" i="199"/>
  <c r="CW148" i="199"/>
  <c r="CS190" i="199"/>
  <c r="CA178" i="199"/>
  <c r="CR136" i="199"/>
  <c r="CP124" i="199"/>
  <c r="CM124" i="199"/>
  <c r="CA124" i="199"/>
  <c r="CS124" i="199"/>
  <c r="CP178" i="199"/>
  <c r="CX70" i="199"/>
  <c r="CK124" i="199"/>
  <c r="BN124" i="199"/>
  <c r="CN70" i="199"/>
  <c r="DA124" i="199"/>
  <c r="CQ172" i="199"/>
  <c r="CJ190" i="199"/>
  <c r="CW70" i="199"/>
  <c r="CU70" i="199"/>
  <c r="P2" i="203"/>
  <c r="M2" i="203"/>
  <c r="N2" i="203"/>
  <c r="Q2" i="203"/>
  <c r="R2" i="203"/>
  <c r="O2" i="203"/>
  <c r="CD124" i="199"/>
  <c r="CX124" i="199"/>
  <c r="CT124" i="199"/>
  <c r="CH124" i="199"/>
  <c r="CF70" i="199"/>
  <c r="CS70" i="199"/>
  <c r="CA70" i="199"/>
  <c r="CV124" i="199"/>
  <c r="CC124" i="199"/>
  <c r="CE124" i="199"/>
  <c r="CG124" i="199"/>
  <c r="BN88" i="199"/>
  <c r="CS100" i="199"/>
  <c r="CH70" i="199"/>
  <c r="CJ70" i="199"/>
  <c r="CG70" i="199"/>
  <c r="CI70" i="199"/>
  <c r="CR70" i="199"/>
  <c r="CP58" i="199"/>
  <c r="CN124" i="199"/>
  <c r="CL124" i="199"/>
  <c r="CQ124" i="199"/>
  <c r="CQ94" i="199"/>
  <c r="DB70" i="199"/>
  <c r="CQ70" i="199"/>
  <c r="CI124" i="199"/>
  <c r="CO124" i="199"/>
  <c r="CW82" i="199"/>
  <c r="CE142" i="199"/>
  <c r="CD70" i="199"/>
  <c r="CP70" i="199"/>
  <c r="CX76" i="199"/>
  <c r="DA136" i="199"/>
  <c r="CD40" i="199"/>
  <c r="DA130" i="199"/>
  <c r="CT136" i="199"/>
  <c r="CE58" i="199"/>
  <c r="CE130" i="199"/>
  <c r="CR130" i="199"/>
  <c r="DA148" i="199"/>
  <c r="DA142" i="199"/>
  <c r="DB148" i="199"/>
  <c r="DB154" i="199"/>
  <c r="CB142" i="199"/>
  <c r="CU130" i="199"/>
  <c r="CL136" i="199"/>
  <c r="CR142" i="199"/>
  <c r="CR148" i="199"/>
  <c r="BN58" i="199"/>
  <c r="CF130" i="199"/>
  <c r="CK130" i="199"/>
  <c r="CB130" i="199"/>
  <c r="BN130" i="199"/>
  <c r="CA136" i="199"/>
  <c r="CW136" i="199"/>
  <c r="CD136" i="199"/>
  <c r="BN136" i="199"/>
  <c r="CC142" i="199"/>
  <c r="CS142" i="199"/>
  <c r="CF142" i="199"/>
  <c r="CB148" i="199"/>
  <c r="CU148" i="199"/>
  <c r="CL148" i="199"/>
  <c r="BN148" i="199"/>
  <c r="CU58" i="199"/>
  <c r="DB58" i="199"/>
  <c r="DB136" i="199"/>
  <c r="CJ142" i="199"/>
  <c r="CS130" i="199"/>
  <c r="CX130" i="199"/>
  <c r="CJ130" i="199"/>
  <c r="CN136" i="199"/>
  <c r="CY136" i="199"/>
  <c r="CV136" i="199"/>
  <c r="DB142" i="199"/>
  <c r="CV142" i="199"/>
  <c r="CU142" i="199"/>
  <c r="CT142" i="199"/>
  <c r="CI148" i="199"/>
  <c r="CQ148" i="199"/>
  <c r="CZ148" i="199"/>
  <c r="CZ58" i="199"/>
  <c r="CH58" i="199"/>
  <c r="CI130" i="199"/>
  <c r="CQ130" i="199"/>
  <c r="CD130" i="199"/>
  <c r="CM130" i="199"/>
  <c r="CG136" i="199"/>
  <c r="CQ136" i="199"/>
  <c r="CU136" i="199"/>
  <c r="CB136" i="199"/>
  <c r="CZ142" i="199"/>
  <c r="CG142" i="199"/>
  <c r="CX142" i="199"/>
  <c r="CY142" i="199"/>
  <c r="CE148" i="199"/>
  <c r="CJ148" i="199"/>
  <c r="CD148" i="199"/>
  <c r="CC148" i="199"/>
  <c r="CG58" i="199"/>
  <c r="CW58" i="199"/>
  <c r="CY148" i="199"/>
  <c r="CT130" i="199"/>
  <c r="CL130" i="199"/>
  <c r="CY130" i="199"/>
  <c r="CA130" i="199"/>
  <c r="CP136" i="199"/>
  <c r="CC136" i="199"/>
  <c r="CI136" i="199"/>
  <c r="CE136" i="199"/>
  <c r="CN142" i="199"/>
  <c r="CQ142" i="199"/>
  <c r="CI142" i="199"/>
  <c r="CH142" i="199"/>
  <c r="CP148" i="199"/>
  <c r="CK148" i="199"/>
  <c r="CN148" i="199"/>
  <c r="CS148" i="199"/>
  <c r="CN58" i="199"/>
  <c r="CC58" i="199"/>
  <c r="CV130" i="199"/>
  <c r="CM142" i="199"/>
  <c r="CO148" i="199"/>
  <c r="CX58" i="199"/>
  <c r="DB130" i="199"/>
  <c r="CW130" i="199"/>
  <c r="CN130" i="199"/>
  <c r="CZ130" i="199"/>
  <c r="CX136" i="199"/>
  <c r="CZ136" i="199"/>
  <c r="CS136" i="199"/>
  <c r="CF136" i="199"/>
  <c r="CP142" i="199"/>
  <c r="CA142" i="199"/>
  <c r="CK142" i="199"/>
  <c r="CO142" i="199"/>
  <c r="CA148" i="199"/>
  <c r="CV148" i="199"/>
  <c r="CH148" i="199"/>
  <c r="CT148" i="199"/>
  <c r="DA58" i="199"/>
  <c r="CV58" i="199"/>
  <c r="CH130" i="199"/>
  <c r="CM136" i="199"/>
  <c r="CO130" i="199"/>
  <c r="CC130" i="199"/>
  <c r="CG130" i="199"/>
  <c r="CJ136" i="199"/>
  <c r="CH136" i="199"/>
  <c r="CK136" i="199"/>
  <c r="CL142" i="199"/>
  <c r="CW142" i="199"/>
  <c r="CD142" i="199"/>
  <c r="CM148" i="199"/>
  <c r="CX148" i="199"/>
  <c r="CG148" i="199"/>
  <c r="CD58" i="199"/>
  <c r="CJ58" i="199"/>
  <c r="I17" i="203"/>
  <c r="K17" i="203" s="1"/>
  <c r="I26" i="203"/>
  <c r="K26" i="203" s="1"/>
  <c r="I28" i="203"/>
  <c r="K28" i="203" s="1"/>
  <c r="I29" i="203"/>
  <c r="K29" i="203" s="1"/>
  <c r="I30" i="203"/>
  <c r="K30" i="203" s="1"/>
  <c r="I31" i="203"/>
  <c r="K31" i="203" s="1"/>
  <c r="I16" i="203"/>
  <c r="K16" i="203" s="1"/>
  <c r="I25" i="203"/>
  <c r="K25" i="203" s="1"/>
  <c r="I11" i="203"/>
  <c r="K11" i="203" s="1"/>
  <c r="I24" i="203"/>
  <c r="K24" i="203" s="1"/>
  <c r="I10" i="203"/>
  <c r="K10" i="203" s="1"/>
  <c r="I19" i="203"/>
  <c r="K19" i="203" s="1"/>
  <c r="I12" i="203"/>
  <c r="K12" i="203" s="1"/>
  <c r="I13" i="203"/>
  <c r="K13" i="203" s="1"/>
  <c r="I14" i="203"/>
  <c r="K14" i="203" s="1"/>
  <c r="I15" i="203"/>
  <c r="K15" i="203" s="1"/>
  <c r="I27" i="203"/>
  <c r="K27" i="203" s="1"/>
  <c r="I18" i="203"/>
  <c r="K18" i="203" s="1"/>
  <c r="I20" i="203"/>
  <c r="K20" i="203" s="1"/>
  <c r="I21" i="203"/>
  <c r="K21" i="203" s="1"/>
  <c r="I22" i="203"/>
  <c r="K22" i="203" s="1"/>
  <c r="I23" i="203"/>
  <c r="K23" i="203" s="1"/>
  <c r="CC88" i="199"/>
  <c r="CU190" i="199"/>
  <c r="CS196" i="199"/>
  <c r="CY58" i="199"/>
  <c r="CK58" i="199"/>
  <c r="CR196" i="199"/>
  <c r="CV184" i="199"/>
  <c r="CQ112" i="199"/>
  <c r="CB76" i="199"/>
  <c r="CF106" i="199"/>
  <c r="CI58" i="199"/>
  <c r="CL58" i="199"/>
  <c r="CB58" i="199"/>
  <c r="CM184" i="199"/>
  <c r="CV106" i="199"/>
  <c r="DB76" i="199"/>
  <c r="CH178" i="199"/>
  <c r="CE106" i="199"/>
  <c r="CB154" i="199"/>
  <c r="DB34" i="199"/>
  <c r="CL88" i="199"/>
  <c r="CD94" i="199"/>
  <c r="CT100" i="199"/>
  <c r="CS154" i="199"/>
  <c r="CF160" i="199"/>
  <c r="CR40" i="199"/>
  <c r="CG76" i="199"/>
  <c r="CA172" i="199"/>
  <c r="CL76" i="199"/>
  <c r="CO82" i="199"/>
  <c r="CG88" i="199"/>
  <c r="CN94" i="199"/>
  <c r="CI154" i="199"/>
  <c r="CT160" i="199"/>
  <c r="CG40" i="199"/>
  <c r="CS58" i="199"/>
  <c r="CQ58" i="199"/>
  <c r="CO58" i="199"/>
  <c r="CO76" i="199"/>
  <c r="CJ82" i="199"/>
  <c r="CZ94" i="199"/>
  <c r="CY46" i="199"/>
  <c r="CJ76" i="199"/>
  <c r="CE76" i="199"/>
  <c r="CC172" i="199"/>
  <c r="CN82" i="199"/>
  <c r="CE154" i="199"/>
  <c r="CF58" i="199"/>
  <c r="CM58" i="199"/>
  <c r="CR58" i="199"/>
  <c r="CQ154" i="199"/>
  <c r="CV76" i="199"/>
  <c r="CR76" i="199"/>
  <c r="CV172" i="199"/>
  <c r="CJ88" i="199"/>
  <c r="CB100" i="199"/>
  <c r="CW154" i="199"/>
  <c r="CT178" i="199"/>
  <c r="CN178" i="199"/>
  <c r="DA190" i="199"/>
  <c r="CY196" i="199"/>
  <c r="CL196" i="199"/>
  <c r="CN184" i="199"/>
  <c r="CX184" i="199"/>
  <c r="CW106" i="199"/>
  <c r="CJ40" i="199"/>
  <c r="CL178" i="199"/>
  <c r="CF178" i="199"/>
  <c r="CM190" i="199"/>
  <c r="CT196" i="199"/>
  <c r="CO196" i="199"/>
  <c r="CB184" i="199"/>
  <c r="CZ106" i="199"/>
  <c r="CD106" i="199"/>
  <c r="CI112" i="199"/>
  <c r="CA184" i="199"/>
  <c r="CX178" i="199"/>
  <c r="CY178" i="199"/>
  <c r="CO190" i="199"/>
  <c r="CG190" i="199"/>
  <c r="CF196" i="199"/>
  <c r="CP196" i="199"/>
  <c r="CU184" i="199"/>
  <c r="CF184" i="199"/>
  <c r="CK106" i="199"/>
  <c r="CM106" i="199"/>
  <c r="DA112" i="199"/>
  <c r="CJ166" i="199"/>
  <c r="CS178" i="199"/>
  <c r="CW178" i="199"/>
  <c r="CQ190" i="199"/>
  <c r="CK190" i="199"/>
  <c r="CK196" i="199"/>
  <c r="CW196" i="199"/>
  <c r="CZ184" i="199"/>
  <c r="CW184" i="199"/>
  <c r="CS106" i="199"/>
  <c r="CC106" i="199"/>
  <c r="CE166" i="199"/>
  <c r="CL46" i="199"/>
  <c r="CQ52" i="199"/>
  <c r="CQ178" i="199"/>
  <c r="BN178" i="199"/>
  <c r="CC190" i="199"/>
  <c r="CE190" i="199"/>
  <c r="CD196" i="199"/>
  <c r="CP184" i="199"/>
  <c r="CT184" i="199"/>
  <c r="DB106" i="199"/>
  <c r="CI106" i="199"/>
  <c r="CG166" i="199"/>
  <c r="CE46" i="199"/>
  <c r="CY52" i="199"/>
  <c r="CU178" i="199"/>
  <c r="CL190" i="199"/>
  <c r="CI190" i="199"/>
  <c r="CX196" i="199"/>
  <c r="CL184" i="199"/>
  <c r="CJ184" i="199"/>
  <c r="CY106" i="199"/>
  <c r="CR34" i="199"/>
  <c r="CT46" i="199"/>
  <c r="DB52" i="199"/>
  <c r="CS40" i="199"/>
  <c r="CY34" i="199"/>
  <c r="CX46" i="199"/>
  <c r="CM52" i="199"/>
  <c r="CX172" i="199"/>
  <c r="CD82" i="199"/>
  <c r="CC178" i="199"/>
  <c r="CK178" i="199"/>
  <c r="CB88" i="199"/>
  <c r="CX94" i="199"/>
  <c r="CD190" i="199"/>
  <c r="CP190" i="199"/>
  <c r="CK100" i="199"/>
  <c r="DB196" i="199"/>
  <c r="DA196" i="199"/>
  <c r="BN196" i="199"/>
  <c r="CF118" i="199"/>
  <c r="CD118" i="199"/>
  <c r="CK184" i="199"/>
  <c r="CO184" i="199"/>
  <c r="CG184" i="199"/>
  <c r="CB106" i="199"/>
  <c r="CP106" i="199"/>
  <c r="DA106" i="199"/>
  <c r="CC154" i="199"/>
  <c r="CC64" i="199"/>
  <c r="CU64" i="199"/>
  <c r="BN64" i="199"/>
  <c r="CX34" i="199"/>
  <c r="CV40" i="199"/>
  <c r="CH46" i="199"/>
  <c r="CK28" i="199"/>
  <c r="CG172" i="199"/>
  <c r="CB82" i="199"/>
  <c r="CZ178" i="199"/>
  <c r="CJ178" i="199"/>
  <c r="CG178" i="199"/>
  <c r="DB88" i="199"/>
  <c r="CI94" i="199"/>
  <c r="CY190" i="199"/>
  <c r="CA190" i="199"/>
  <c r="CF190" i="199"/>
  <c r="CE100" i="199"/>
  <c r="CN196" i="199"/>
  <c r="CM196" i="199"/>
  <c r="CI196" i="199"/>
  <c r="CE118" i="199"/>
  <c r="CI118" i="199"/>
  <c r="CQ118" i="199"/>
  <c r="CH184" i="199"/>
  <c r="CC184" i="199"/>
  <c r="BN184" i="199"/>
  <c r="CR106" i="199"/>
  <c r="CO106" i="199"/>
  <c r="CT154" i="199"/>
  <c r="CV64" i="199"/>
  <c r="CY64" i="199"/>
  <c r="CW64" i="199"/>
  <c r="CR160" i="199"/>
  <c r="CJ34" i="199"/>
  <c r="CC40" i="199"/>
  <c r="CU52" i="199"/>
  <c r="BN172" i="199"/>
  <c r="CV178" i="199"/>
  <c r="CR178" i="199"/>
  <c r="CO178" i="199"/>
  <c r="CT88" i="199"/>
  <c r="CP94" i="199"/>
  <c r="CW190" i="199"/>
  <c r="CT190" i="199"/>
  <c r="CR190" i="199"/>
  <c r="CO100" i="199"/>
  <c r="CV196" i="199"/>
  <c r="CA196" i="199"/>
  <c r="CJ196" i="199"/>
  <c r="CA118" i="199"/>
  <c r="CC118" i="199"/>
  <c r="CZ118" i="199"/>
  <c r="DB184" i="199"/>
  <c r="DA184" i="199"/>
  <c r="CA106" i="199"/>
  <c r="CU106" i="199"/>
  <c r="CG106" i="199"/>
  <c r="CL154" i="199"/>
  <c r="CG64" i="199"/>
  <c r="CJ64" i="199"/>
  <c r="DA64" i="199"/>
  <c r="CW160" i="199"/>
  <c r="CS34" i="199"/>
  <c r="BN40" i="199"/>
  <c r="CS52" i="199"/>
  <c r="C9" i="203"/>
  <c r="C4" i="203"/>
  <c r="C6" i="203"/>
  <c r="A6" i="203" s="1"/>
  <c r="B6" i="203" s="1"/>
  <c r="CU112" i="199"/>
  <c r="CD112" i="199"/>
  <c r="CX112" i="199"/>
  <c r="CR166" i="199"/>
  <c r="CW166" i="199"/>
  <c r="BN166" i="199"/>
  <c r="C3" i="203"/>
  <c r="CM76" i="199"/>
  <c r="CP76" i="199"/>
  <c r="CH76" i="199"/>
  <c r="CU76" i="199"/>
  <c r="DA172" i="199"/>
  <c r="CZ172" i="199"/>
  <c r="CK82" i="199"/>
  <c r="CG82" i="199"/>
  <c r="CX82" i="199"/>
  <c r="CF88" i="199"/>
  <c r="CY88" i="199"/>
  <c r="CU94" i="199"/>
  <c r="CT94" i="199"/>
  <c r="CF100" i="199"/>
  <c r="CZ100" i="199"/>
  <c r="CJ154" i="199"/>
  <c r="CR154" i="199"/>
  <c r="CD154" i="199"/>
  <c r="CA112" i="199"/>
  <c r="CY112" i="199"/>
  <c r="BN112" i="199"/>
  <c r="DB166" i="199"/>
  <c r="CH166" i="199"/>
  <c r="CZ34" i="199"/>
  <c r="DA34" i="199"/>
  <c r="CN34" i="199"/>
  <c r="CD34" i="199"/>
  <c r="DB40" i="199"/>
  <c r="CO40" i="199"/>
  <c r="CL40" i="199"/>
  <c r="CV46" i="199"/>
  <c r="CF46" i="199"/>
  <c r="CG46" i="199"/>
  <c r="CK46" i="199"/>
  <c r="CV52" i="199"/>
  <c r="CJ52" i="199"/>
  <c r="CI52" i="199"/>
  <c r="C7" i="203"/>
  <c r="A7" i="203" s="1"/>
  <c r="B7" i="203" s="1"/>
  <c r="CL112" i="199"/>
  <c r="CK166" i="199"/>
  <c r="CV34" i="199"/>
  <c r="CW40" i="199"/>
  <c r="CB46" i="199"/>
  <c r="CS76" i="199"/>
  <c r="CY76" i="199"/>
  <c r="CW76" i="199"/>
  <c r="DA76" i="199"/>
  <c r="CN172" i="199"/>
  <c r="CB172" i="199"/>
  <c r="CO172" i="199"/>
  <c r="CC82" i="199"/>
  <c r="CI82" i="199"/>
  <c r="CS82" i="199"/>
  <c r="CR88" i="199"/>
  <c r="CS88" i="199"/>
  <c r="CA88" i="199"/>
  <c r="CL94" i="199"/>
  <c r="CO94" i="199"/>
  <c r="CN100" i="199"/>
  <c r="CH100" i="199"/>
  <c r="CH154" i="199"/>
  <c r="CO154" i="199"/>
  <c r="DA154" i="199"/>
  <c r="CM154" i="199"/>
  <c r="CB112" i="199"/>
  <c r="CN112" i="199"/>
  <c r="CA166" i="199"/>
  <c r="CZ166" i="199"/>
  <c r="CD166" i="199"/>
  <c r="CI34" i="199"/>
  <c r="CO34" i="199"/>
  <c r="CP34" i="199"/>
  <c r="CU34" i="199"/>
  <c r="DA40" i="199"/>
  <c r="CI40" i="199"/>
  <c r="CQ40" i="199"/>
  <c r="CP46" i="199"/>
  <c r="CR46" i="199"/>
  <c r="DA46" i="199"/>
  <c r="DB46" i="199"/>
  <c r="CH52" i="199"/>
  <c r="CE52" i="199"/>
  <c r="CO52" i="199"/>
  <c r="CR52" i="199"/>
  <c r="C8" i="203"/>
  <c r="A8" i="203" s="1"/>
  <c r="B8" i="203" s="1"/>
  <c r="CH34" i="199"/>
  <c r="CK40" i="199"/>
  <c r="CF76" i="199"/>
  <c r="CA76" i="199"/>
  <c r="CK76" i="199"/>
  <c r="CQ76" i="199"/>
  <c r="CL172" i="199"/>
  <c r="CT172" i="199"/>
  <c r="CJ172" i="199"/>
  <c r="CH82" i="199"/>
  <c r="CV82" i="199"/>
  <c r="CE82" i="199"/>
  <c r="CZ88" i="199"/>
  <c r="CM88" i="199"/>
  <c r="CV88" i="199"/>
  <c r="CM94" i="199"/>
  <c r="CC94" i="199"/>
  <c r="CX100" i="199"/>
  <c r="CL100" i="199"/>
  <c r="CW100" i="199"/>
  <c r="CU154" i="199"/>
  <c r="CY154" i="199"/>
  <c r="CF154" i="199"/>
  <c r="CZ154" i="199"/>
  <c r="CS112" i="199"/>
  <c r="CE112" i="199"/>
  <c r="CW112" i="199"/>
  <c r="CF166" i="199"/>
  <c r="CC166" i="199"/>
  <c r="CT166" i="199"/>
  <c r="CC34" i="199"/>
  <c r="CW34" i="199"/>
  <c r="CB34" i="199"/>
  <c r="BN34" i="199"/>
  <c r="CT40" i="199"/>
  <c r="CF40" i="199"/>
  <c r="CE40" i="199"/>
  <c r="CO46" i="199"/>
  <c r="CD46" i="199"/>
  <c r="CZ46" i="199"/>
  <c r="BN46" i="199"/>
  <c r="CZ52" i="199"/>
  <c r="CN52" i="199"/>
  <c r="CW52" i="199"/>
  <c r="CL52" i="199"/>
  <c r="C5" i="203"/>
  <c r="DB112" i="199"/>
  <c r="CM166" i="199"/>
  <c r="CG34" i="199"/>
  <c r="CB40" i="199"/>
  <c r="CN46" i="199"/>
  <c r="CJ46" i="199"/>
  <c r="CQ46" i="199"/>
  <c r="CF52" i="199"/>
  <c r="CX52" i="199"/>
  <c r="CG52" i="199"/>
  <c r="CB52" i="199"/>
  <c r="CD76" i="199"/>
  <c r="CN76" i="199"/>
  <c r="CT76" i="199"/>
  <c r="BN76" i="199"/>
  <c r="CR172" i="199"/>
  <c r="CE172" i="199"/>
  <c r="CK172" i="199"/>
  <c r="CY82" i="199"/>
  <c r="CQ82" i="199"/>
  <c r="CU82" i="199"/>
  <c r="CN88" i="199"/>
  <c r="CK88" i="199"/>
  <c r="CU88" i="199"/>
  <c r="DB94" i="199"/>
  <c r="CE94" i="199"/>
  <c r="CS94" i="199"/>
  <c r="CV100" i="199"/>
  <c r="CY100" i="199"/>
  <c r="BN100" i="199"/>
  <c r="CP154" i="199"/>
  <c r="CA154" i="199"/>
  <c r="CK154" i="199"/>
  <c r="CX154" i="199"/>
  <c r="CM112" i="199"/>
  <c r="CF112" i="199"/>
  <c r="CZ112" i="199"/>
  <c r="CB166" i="199"/>
  <c r="CI166" i="199"/>
  <c r="CN166" i="199"/>
  <c r="CK34" i="199"/>
  <c r="CQ34" i="199"/>
  <c r="CL34" i="199"/>
  <c r="CN40" i="199"/>
  <c r="CY40" i="199"/>
  <c r="CP40" i="199"/>
  <c r="CM40" i="199"/>
  <c r="CW46" i="199"/>
  <c r="CM46" i="199"/>
  <c r="CI46" i="199"/>
  <c r="CC52" i="199"/>
  <c r="CP52" i="199"/>
  <c r="CT52" i="199"/>
  <c r="BN52" i="199"/>
  <c r="CM34" i="199"/>
  <c r="CC76" i="199"/>
  <c r="CI76" i="199"/>
  <c r="CS172" i="199"/>
  <c r="DB172" i="199"/>
  <c r="CD172" i="199"/>
  <c r="DA82" i="199"/>
  <c r="CT82" i="199"/>
  <c r="BN82" i="199"/>
  <c r="CO88" i="199"/>
  <c r="CD88" i="199"/>
  <c r="CI88" i="199"/>
  <c r="CY94" i="199"/>
  <c r="CH94" i="199"/>
  <c r="CW94" i="199"/>
  <c r="CR100" i="199"/>
  <c r="DA100" i="199"/>
  <c r="CV154" i="199"/>
  <c r="CN154" i="199"/>
  <c r="CG154" i="199"/>
  <c r="CO112" i="199"/>
  <c r="CC112" i="199"/>
  <c r="CR112" i="199"/>
  <c r="CP166" i="199"/>
  <c r="DA166" i="199"/>
  <c r="CV166" i="199"/>
  <c r="CF34" i="199"/>
  <c r="CT34" i="199"/>
  <c r="CH40" i="199"/>
  <c r="CZ40" i="199"/>
  <c r="CX40" i="199"/>
  <c r="CC46" i="199"/>
  <c r="CU46" i="199"/>
  <c r="CK52" i="199"/>
  <c r="CD52" i="199"/>
  <c r="BN28" i="199"/>
  <c r="E13" i="203"/>
  <c r="CA94" i="199"/>
  <c r="CP100" i="199"/>
  <c r="CJ100" i="199"/>
  <c r="CI100" i="199"/>
  <c r="CN160" i="199"/>
  <c r="CZ160" i="199"/>
  <c r="BN160" i="199"/>
  <c r="CN28" i="199"/>
  <c r="E23" i="203"/>
  <c r="CW172" i="199"/>
  <c r="CF172" i="199"/>
  <c r="CI172" i="199"/>
  <c r="CF82" i="199"/>
  <c r="CR82" i="199"/>
  <c r="CL82" i="199"/>
  <c r="DB82" i="199"/>
  <c r="CD178" i="199"/>
  <c r="DA178" i="199"/>
  <c r="CE178" i="199"/>
  <c r="CE88" i="199"/>
  <c r="CQ88" i="199"/>
  <c r="CP88" i="199"/>
  <c r="CH88" i="199"/>
  <c r="CB94" i="199"/>
  <c r="CG94" i="199"/>
  <c r="DA94" i="199"/>
  <c r="CV94" i="199"/>
  <c r="CH190" i="199"/>
  <c r="CN190" i="199"/>
  <c r="CX190" i="199"/>
  <c r="CM100" i="199"/>
  <c r="CQ100" i="199"/>
  <c r="CC100" i="199"/>
  <c r="DB100" i="199"/>
  <c r="CH196" i="199"/>
  <c r="CG196" i="199"/>
  <c r="CB196" i="199"/>
  <c r="CU118" i="199"/>
  <c r="CK118" i="199"/>
  <c r="CV118" i="199"/>
  <c r="CY118" i="199"/>
  <c r="CY184" i="199"/>
  <c r="CI184" i="199"/>
  <c r="CQ184" i="199"/>
  <c r="CQ106" i="199"/>
  <c r="CT106" i="199"/>
  <c r="CX106" i="199"/>
  <c r="CH106" i="199"/>
  <c r="CS64" i="199"/>
  <c r="CD64" i="199"/>
  <c r="CK64" i="199"/>
  <c r="CH112" i="199"/>
  <c r="CJ112" i="199"/>
  <c r="CV112" i="199"/>
  <c r="CP112" i="199"/>
  <c r="CP160" i="199"/>
  <c r="CQ160" i="199"/>
  <c r="CS160" i="199"/>
  <c r="CB70" i="199"/>
  <c r="DA70" i="199"/>
  <c r="CV70" i="199"/>
  <c r="CL70" i="199"/>
  <c r="CU166" i="199"/>
  <c r="CQ166" i="199"/>
  <c r="CX166" i="199"/>
  <c r="CO166" i="199"/>
  <c r="CH28" i="199"/>
  <c r="CI28" i="199"/>
  <c r="CD28" i="199"/>
  <c r="E9" i="203"/>
  <c r="E18" i="203"/>
  <c r="E14" i="203"/>
  <c r="DA160" i="199"/>
  <c r="DB160" i="199"/>
  <c r="CD160" i="199"/>
  <c r="CG28" i="199"/>
  <c r="CE28" i="199"/>
  <c r="CL28" i="199"/>
  <c r="E28" i="203"/>
  <c r="E29" i="203"/>
  <c r="E30" i="203"/>
  <c r="E31" i="203"/>
  <c r="E16" i="203"/>
  <c r="CX160" i="199"/>
  <c r="CA160" i="199"/>
  <c r="CL160" i="199"/>
  <c r="CV28" i="199"/>
  <c r="CO28" i="199"/>
  <c r="CM28" i="199"/>
  <c r="CF28" i="199"/>
  <c r="E17" i="203"/>
  <c r="E26" i="203"/>
  <c r="E12" i="203"/>
  <c r="E27" i="203"/>
  <c r="E4" i="203"/>
  <c r="CT28" i="199"/>
  <c r="CS28" i="199"/>
  <c r="E15" i="203"/>
  <c r="CE160" i="199"/>
  <c r="CU160" i="199"/>
  <c r="CI160" i="199"/>
  <c r="CG160" i="199"/>
  <c r="CX28" i="199"/>
  <c r="CW28" i="199"/>
  <c r="CU28" i="199"/>
  <c r="DA28" i="199"/>
  <c r="E5" i="203"/>
  <c r="E6" i="203"/>
  <c r="E7" i="203"/>
  <c r="E11" i="203"/>
  <c r="E24" i="203"/>
  <c r="CY172" i="199"/>
  <c r="CU172" i="199"/>
  <c r="CM172" i="199"/>
  <c r="CA82" i="199"/>
  <c r="CZ82" i="199"/>
  <c r="CB178" i="199"/>
  <c r="CM178" i="199"/>
  <c r="DB178" i="199"/>
  <c r="CW88" i="199"/>
  <c r="CX88" i="199"/>
  <c r="CK94" i="199"/>
  <c r="CF94" i="199"/>
  <c r="CR94" i="199"/>
  <c r="CB190" i="199"/>
  <c r="DB190" i="199"/>
  <c r="CV190" i="199"/>
  <c r="CD100" i="199"/>
  <c r="CG100" i="199"/>
  <c r="CA100" i="199"/>
  <c r="CQ196" i="199"/>
  <c r="CE196" i="199"/>
  <c r="CZ196" i="199"/>
  <c r="CR118" i="199"/>
  <c r="CP118" i="199"/>
  <c r="CD184" i="199"/>
  <c r="CE184" i="199"/>
  <c r="CR184" i="199"/>
  <c r="CL106" i="199"/>
  <c r="CJ106" i="199"/>
  <c r="CN106" i="199"/>
  <c r="CI64" i="199"/>
  <c r="DB64" i="199"/>
  <c r="CF64" i="199"/>
  <c r="CG112" i="199"/>
  <c r="CK112" i="199"/>
  <c r="CM160" i="199"/>
  <c r="CO160" i="199"/>
  <c r="CY160" i="199"/>
  <c r="CK160" i="199"/>
  <c r="CY70" i="199"/>
  <c r="CM70" i="199"/>
  <c r="CE70" i="199"/>
  <c r="CS166" i="199"/>
  <c r="CL166" i="199"/>
  <c r="CB28" i="199"/>
  <c r="CQ28" i="199"/>
  <c r="CJ28" i="199"/>
  <c r="CY28" i="199"/>
  <c r="E25" i="203"/>
  <c r="E3" i="203"/>
  <c r="CC160" i="199"/>
  <c r="CB160" i="199"/>
  <c r="CH160" i="199"/>
  <c r="CV160" i="199"/>
  <c r="CZ28" i="199"/>
  <c r="DB28" i="199"/>
  <c r="CR28" i="199"/>
  <c r="E10" i="203"/>
  <c r="E19" i="203"/>
  <c r="CP28" i="199"/>
  <c r="E20" i="203"/>
  <c r="E21" i="203"/>
  <c r="E22" i="203"/>
  <c r="E8" i="203"/>
  <c r="BN22" i="199"/>
  <c r="CA64" i="199"/>
  <c r="BI86" i="199"/>
  <c r="BK86" i="199" s="1"/>
  <c r="BJ104" i="199"/>
  <c r="CM22" i="199"/>
  <c r="CS22" i="199"/>
  <c r="CH22" i="199"/>
  <c r="DA22" i="199"/>
  <c r="CP22" i="199"/>
  <c r="CD22" i="199"/>
  <c r="DB22" i="199"/>
  <c r="CR22" i="199"/>
  <c r="BI140" i="199"/>
  <c r="BK140" i="199" s="1"/>
  <c r="BL146" i="199"/>
  <c r="BJ182" i="199"/>
  <c r="BJ134" i="199"/>
  <c r="BI122" i="199"/>
  <c r="BK122" i="199" s="1"/>
  <c r="BI152" i="199"/>
  <c r="BK152" i="199" s="1"/>
  <c r="BL170" i="199"/>
  <c r="BL152" i="199"/>
  <c r="BJ128" i="199"/>
  <c r="BJ146" i="199"/>
  <c r="BL116" i="199"/>
  <c r="BJ110" i="199"/>
  <c r="BI98" i="199"/>
  <c r="BK98" i="199" s="1"/>
  <c r="BJ116" i="199"/>
  <c r="BI158" i="199"/>
  <c r="BK158" i="199" s="1"/>
  <c r="BL134" i="199"/>
  <c r="BI104" i="199"/>
  <c r="BK104" i="199" s="1"/>
  <c r="BL182" i="199"/>
  <c r="BJ86" i="199"/>
  <c r="BI188" i="199"/>
  <c r="BK188" i="199" s="1"/>
  <c r="BL176" i="199"/>
  <c r="BJ140" i="199"/>
  <c r="BJ176" i="199"/>
  <c r="BJ164" i="199"/>
  <c r="BW54" i="199"/>
  <c r="BM56" i="199" s="1"/>
  <c r="BL194" i="199"/>
  <c r="BI92" i="199"/>
  <c r="BK92" i="199" s="1"/>
  <c r="BJ92" i="199"/>
  <c r="BL188" i="199"/>
  <c r="BI194" i="199"/>
  <c r="BK194" i="199" s="1"/>
  <c r="BJ80" i="199"/>
  <c r="BL122" i="199"/>
  <c r="BL104" i="199"/>
  <c r="BJ68" i="199"/>
  <c r="BI110" i="199"/>
  <c r="BK110" i="199" s="1"/>
  <c r="BL68" i="199"/>
  <c r="BL128" i="199"/>
  <c r="BL140" i="199"/>
  <c r="BL74" i="199"/>
  <c r="BI68" i="199"/>
  <c r="BK68" i="199" s="1"/>
  <c r="BL110" i="199"/>
  <c r="BJ188" i="199"/>
  <c r="BL92" i="199"/>
  <c r="BI164" i="199"/>
  <c r="BK164" i="199" s="1"/>
  <c r="BL86" i="199"/>
  <c r="BJ152" i="199"/>
  <c r="BL158" i="199"/>
  <c r="BI74" i="199"/>
  <c r="BK74" i="199" s="1"/>
  <c r="BI170" i="199"/>
  <c r="BK170" i="199" s="1"/>
  <c r="BI80" i="199"/>
  <c r="BK80" i="199" s="1"/>
  <c r="BJ170" i="199"/>
  <c r="BI176" i="199"/>
  <c r="BK176" i="199" s="1"/>
  <c r="BJ74" i="199"/>
  <c r="BJ158" i="199"/>
  <c r="BJ122" i="199"/>
  <c r="BI128" i="199"/>
  <c r="BK128" i="199" s="1"/>
  <c r="BI182" i="199"/>
  <c r="BK182" i="199" s="1"/>
  <c r="BQ186" i="199"/>
  <c r="BL80" i="199"/>
  <c r="BI146" i="199"/>
  <c r="BK146" i="199" s="1"/>
  <c r="BI134" i="199"/>
  <c r="BK134" i="199" s="1"/>
  <c r="BL98" i="199"/>
  <c r="BJ98" i="199"/>
  <c r="BJ194" i="199"/>
  <c r="BI116" i="199"/>
  <c r="BK116" i="199" s="1"/>
  <c r="BL164" i="199"/>
  <c r="CA140" i="199"/>
  <c r="CA40" i="199"/>
  <c r="CA58" i="199"/>
  <c r="CA46" i="199"/>
  <c r="CA158" i="199"/>
  <c r="CA146" i="199"/>
  <c r="CA164" i="199"/>
  <c r="CA34" i="199"/>
  <c r="CA170" i="199"/>
  <c r="CA92" i="199"/>
  <c r="CA26" i="199"/>
  <c r="CA28" i="199"/>
  <c r="CA62" i="199"/>
  <c r="CA188" i="199"/>
  <c r="CA38" i="199"/>
  <c r="CA122" i="199"/>
  <c r="CA134" i="199"/>
  <c r="CA44" i="199"/>
  <c r="CA98" i="199"/>
  <c r="CA56" i="199"/>
  <c r="CA52" i="199"/>
  <c r="CA152" i="199"/>
  <c r="CA32" i="199"/>
  <c r="CA86" i="199"/>
  <c r="CA74" i="199"/>
  <c r="CA80" i="199"/>
  <c r="CA176" i="199"/>
  <c r="CA104" i="199"/>
  <c r="CA50" i="199"/>
  <c r="CA68" i="199"/>
  <c r="CA110" i="199"/>
  <c r="CA182" i="199"/>
  <c r="CA116" i="199"/>
  <c r="CA194" i="199"/>
  <c r="CA128" i="199"/>
  <c r="R33" i="202"/>
  <c r="BS132" i="199"/>
  <c r="BR54" i="199"/>
  <c r="BJ56" i="199" s="1"/>
  <c r="BR78" i="199"/>
  <c r="BW36" i="199"/>
  <c r="BS30" i="199"/>
  <c r="BW24" i="199"/>
  <c r="BM26" i="199" s="1"/>
  <c r="BQ96" i="199"/>
  <c r="BW126" i="199"/>
  <c r="BQ84" i="199"/>
  <c r="BQ132" i="199"/>
  <c r="BZ136" i="199" s="1"/>
  <c r="BS138" i="199"/>
  <c r="BS150" i="199"/>
  <c r="BR168" i="199"/>
  <c r="BW174" i="199"/>
  <c r="BQ126" i="199"/>
  <c r="BZ130" i="199" s="1"/>
  <c r="BR144" i="199"/>
  <c r="BS36" i="199"/>
  <c r="BS48" i="199"/>
  <c r="BS102" i="199"/>
  <c r="BW78" i="199"/>
  <c r="BW84" i="199"/>
  <c r="BW90" i="199"/>
  <c r="BW30" i="199"/>
  <c r="BR66" i="199"/>
  <c r="BQ174" i="199"/>
  <c r="BQ102" i="199"/>
  <c r="BS156" i="199"/>
  <c r="BW156" i="199"/>
  <c r="BW108" i="199"/>
  <c r="BM110" i="199" s="1"/>
  <c r="BR186" i="199"/>
  <c r="BS174" i="199"/>
  <c r="BR48" i="199"/>
  <c r="BJ50" i="199" s="1"/>
  <c r="BQ60" i="199"/>
  <c r="BI62" i="199" s="1"/>
  <c r="BK62" i="199" s="1"/>
  <c r="BQ156" i="199"/>
  <c r="BQ54" i="199"/>
  <c r="BI56" i="199" s="1"/>
  <c r="BK56" i="199" s="1"/>
  <c r="BS66" i="199"/>
  <c r="BS54" i="199"/>
  <c r="BS84" i="199"/>
  <c r="BS90" i="199"/>
  <c r="BS108" i="199"/>
  <c r="BQ42" i="199"/>
  <c r="BI44" i="199" s="1"/>
  <c r="BK44" i="199" s="1"/>
  <c r="BQ78" i="199"/>
  <c r="BS72" i="199"/>
  <c r="BR108" i="199"/>
  <c r="BQ108" i="199"/>
  <c r="BQ162" i="199"/>
  <c r="BS114" i="199"/>
  <c r="BR180" i="199"/>
  <c r="BW192" i="199"/>
  <c r="BW60" i="199"/>
  <c r="BQ138" i="199"/>
  <c r="BZ142" i="199" s="1"/>
  <c r="BR162" i="199"/>
  <c r="BS42" i="199"/>
  <c r="BQ24" i="199"/>
  <c r="BI26" i="199" s="1"/>
  <c r="BS78" i="199"/>
  <c r="BQ114" i="199"/>
  <c r="BR114" i="199"/>
  <c r="BW114" i="199"/>
  <c r="BQ48" i="199"/>
  <c r="BI50" i="199" s="1"/>
  <c r="BK50" i="199" s="1"/>
  <c r="BS96" i="199"/>
  <c r="BQ90" i="199"/>
  <c r="BW138" i="199"/>
  <c r="BS126" i="199"/>
  <c r="BQ168" i="199"/>
  <c r="BW144" i="199"/>
  <c r="BR174" i="199"/>
  <c r="BW150" i="199"/>
  <c r="BW96" i="199"/>
  <c r="BR90" i="199"/>
  <c r="BS180" i="199"/>
  <c r="BW42" i="199"/>
  <c r="BQ36" i="199"/>
  <c r="BI38" i="199" s="1"/>
  <c r="BK38" i="199" s="1"/>
  <c r="BR24" i="199"/>
  <c r="BJ26" i="199" s="1"/>
  <c r="BS60" i="199"/>
  <c r="BR120" i="199"/>
  <c r="BS120" i="199"/>
  <c r="BR102" i="199"/>
  <c r="BW162" i="199"/>
  <c r="BR132" i="199"/>
  <c r="BS186" i="199"/>
  <c r="BR150" i="199"/>
  <c r="BQ180" i="199"/>
  <c r="BS192" i="199"/>
  <c r="BW168" i="199"/>
  <c r="BQ72" i="199"/>
  <c r="BR60" i="199"/>
  <c r="BJ62" i="199" s="1"/>
  <c r="BQ30" i="199"/>
  <c r="BI32" i="199" s="1"/>
  <c r="BK32" i="199" s="1"/>
  <c r="BR30" i="199"/>
  <c r="BJ32" i="199" s="1"/>
  <c r="BR84" i="199"/>
  <c r="BW48" i="199"/>
  <c r="BW66" i="199"/>
  <c r="BQ66" i="199"/>
  <c r="BR156" i="199"/>
  <c r="BW132" i="199"/>
  <c r="BW120" i="199"/>
  <c r="BR138" i="199"/>
  <c r="BS144" i="199"/>
  <c r="BS162" i="199"/>
  <c r="BW186" i="199"/>
  <c r="BS168" i="199"/>
  <c r="BW180" i="199"/>
  <c r="BR42" i="199"/>
  <c r="BJ44" i="199" s="1"/>
  <c r="BR36" i="199"/>
  <c r="BJ38" i="199" s="1"/>
  <c r="BS24" i="199"/>
  <c r="BW102" i="199"/>
  <c r="BW72" i="199"/>
  <c r="BR96" i="199"/>
  <c r="BR72" i="199"/>
  <c r="BQ192" i="199"/>
  <c r="BR126" i="199"/>
  <c r="BQ144" i="199"/>
  <c r="BZ148" i="199" s="1"/>
  <c r="BQ150" i="199"/>
  <c r="BQ120" i="199"/>
  <c r="BZ124" i="199" s="1"/>
  <c r="BR192" i="199"/>
  <c r="CG22" i="199"/>
  <c r="CT22" i="199"/>
  <c r="CZ20" i="199"/>
  <c r="CI22" i="199"/>
  <c r="CV20" i="199"/>
  <c r="CQ20" i="199"/>
  <c r="CE20" i="199"/>
  <c r="CX22" i="199"/>
  <c r="CO22" i="199"/>
  <c r="CY22" i="199"/>
  <c r="CV22" i="199"/>
  <c r="CW22" i="199"/>
  <c r="CX20" i="199"/>
  <c r="DA20" i="199"/>
  <c r="CY20" i="199"/>
  <c r="CZ22" i="199"/>
  <c r="CP20" i="199"/>
  <c r="CU22" i="199"/>
  <c r="CT20" i="199"/>
  <c r="CU20" i="199"/>
  <c r="CQ22" i="199"/>
  <c r="CS20" i="199"/>
  <c r="CR20" i="199"/>
  <c r="CO20" i="199"/>
  <c r="CL20" i="199"/>
  <c r="CN22" i="199"/>
  <c r="CJ22" i="199"/>
  <c r="CG20" i="199"/>
  <c r="CF22" i="199"/>
  <c r="CF20" i="199"/>
  <c r="CL22" i="199"/>
  <c r="CK22" i="199"/>
  <c r="CH20" i="199"/>
  <c r="CI20" i="199"/>
  <c r="CM20" i="199"/>
  <c r="CE22" i="199"/>
  <c r="CD20" i="199"/>
  <c r="CB22" i="199"/>
  <c r="CC22" i="199"/>
  <c r="CA22" i="199"/>
  <c r="CB20" i="199"/>
  <c r="CC20" i="199"/>
  <c r="N7" i="203" l="1"/>
  <c r="Q7" i="203"/>
  <c r="O7" i="203"/>
  <c r="R7" i="203"/>
  <c r="M7" i="203"/>
  <c r="P7" i="203"/>
  <c r="Q8" i="203"/>
  <c r="M8" i="203"/>
  <c r="N8" i="203"/>
  <c r="P8" i="203"/>
  <c r="O8" i="203"/>
  <c r="R8" i="203"/>
  <c r="Q6" i="203"/>
  <c r="O6" i="203"/>
  <c r="R6" i="203"/>
  <c r="N6" i="203"/>
  <c r="M6" i="203"/>
  <c r="P6" i="203"/>
  <c r="A5" i="203"/>
  <c r="B5" i="203" s="1"/>
  <c r="A4" i="203"/>
  <c r="B4" i="203" s="1"/>
  <c r="A9" i="203"/>
  <c r="B9" i="203" s="1"/>
  <c r="A3" i="203"/>
  <c r="B3" i="203" s="1"/>
  <c r="BZ166" i="199"/>
  <c r="BZ76" i="199"/>
  <c r="BZ112" i="199"/>
  <c r="BZ184" i="199"/>
  <c r="BZ82" i="199"/>
  <c r="BZ160" i="199"/>
  <c r="BZ106" i="199"/>
  <c r="BO1" i="199"/>
  <c r="BZ88" i="199"/>
  <c r="BZ154" i="199"/>
  <c r="BZ100" i="199"/>
  <c r="BZ188" i="199"/>
  <c r="BZ172" i="199"/>
  <c r="BZ94" i="199"/>
  <c r="BZ118" i="199"/>
  <c r="BZ196" i="199"/>
  <c r="BZ70" i="199"/>
  <c r="BZ190" i="199"/>
  <c r="BZ178" i="199"/>
  <c r="BZ64" i="199"/>
  <c r="BM186" i="199"/>
  <c r="BZ40" i="199"/>
  <c r="BZ34" i="199"/>
  <c r="BT186" i="199"/>
  <c r="BU186" i="199" s="1"/>
  <c r="BZ52" i="199"/>
  <c r="BZ28" i="199"/>
  <c r="BZ46" i="199"/>
  <c r="BZ128" i="199"/>
  <c r="BM130" i="199" s="1"/>
  <c r="BZ176" i="199"/>
  <c r="BZ98" i="199"/>
  <c r="BZ26" i="199"/>
  <c r="BZ58" i="199"/>
  <c r="BZ116" i="199"/>
  <c r="BZ74" i="199"/>
  <c r="BZ134" i="199"/>
  <c r="BM136" i="199" s="1"/>
  <c r="BZ170" i="199"/>
  <c r="BZ140" i="199"/>
  <c r="BM142" i="199" s="1"/>
  <c r="BZ110" i="199"/>
  <c r="BZ32" i="199"/>
  <c r="BZ38" i="199"/>
  <c r="BZ164" i="199"/>
  <c r="BM166" i="199" s="1"/>
  <c r="BZ182" i="199"/>
  <c r="BZ68" i="199"/>
  <c r="BZ152" i="199"/>
  <c r="BZ146" i="199"/>
  <c r="BM148" i="199" s="1"/>
  <c r="BZ86" i="199"/>
  <c r="BZ50" i="199"/>
  <c r="BZ62" i="199"/>
  <c r="BZ158" i="199"/>
  <c r="BZ122" i="199"/>
  <c r="BM124" i="199" s="1"/>
  <c r="BZ104" i="199"/>
  <c r="BZ56" i="199"/>
  <c r="BZ194" i="199"/>
  <c r="BZ80" i="199"/>
  <c r="BZ44" i="199"/>
  <c r="BZ92" i="199"/>
  <c r="BM68" i="199"/>
  <c r="BM76" i="199"/>
  <c r="BM176" i="199"/>
  <c r="BM50" i="199"/>
  <c r="BM164" i="199"/>
  <c r="BT36" i="199"/>
  <c r="BU36" i="199" s="1"/>
  <c r="H5" i="203" s="1"/>
  <c r="BM36" i="199"/>
  <c r="BM152" i="199"/>
  <c r="BM158" i="199"/>
  <c r="BM80" i="199"/>
  <c r="BT96" i="199"/>
  <c r="BU96" i="199" s="1"/>
  <c r="BM96" i="199"/>
  <c r="BM44" i="199"/>
  <c r="BT48" i="199"/>
  <c r="BU48" i="199" s="1"/>
  <c r="H7" i="203" s="1"/>
  <c r="BM48" i="199"/>
  <c r="BT156" i="199"/>
  <c r="BU156" i="199" s="1"/>
  <c r="BM156" i="199"/>
  <c r="BT126" i="199"/>
  <c r="BU126" i="199" s="1"/>
  <c r="BM126" i="199"/>
  <c r="BM188" i="199"/>
  <c r="BT144" i="199"/>
  <c r="BU144" i="199" s="1"/>
  <c r="BM144" i="199"/>
  <c r="BT192" i="199"/>
  <c r="BU192" i="199" s="1"/>
  <c r="BM192" i="199"/>
  <c r="BM116" i="199"/>
  <c r="BT162" i="199"/>
  <c r="BU162" i="199" s="1"/>
  <c r="BM162" i="199"/>
  <c r="BT60" i="199"/>
  <c r="BU60" i="199" s="1"/>
  <c r="H9" i="203" s="1"/>
  <c r="BM60" i="199"/>
  <c r="BT102" i="199"/>
  <c r="BU102" i="199" s="1"/>
  <c r="BM102" i="199"/>
  <c r="BT90" i="199"/>
  <c r="BU90" i="199" s="1"/>
  <c r="BM90" i="199"/>
  <c r="BM86" i="199"/>
  <c r="BM170" i="199"/>
  <c r="BM122" i="199"/>
  <c r="BT30" i="199"/>
  <c r="BU30" i="199" s="1"/>
  <c r="H4" i="203" s="1"/>
  <c r="BM30" i="199"/>
  <c r="BM146" i="199"/>
  <c r="BT108" i="199"/>
  <c r="BU108" i="199" s="1"/>
  <c r="BM108" i="199"/>
  <c r="BT174" i="199"/>
  <c r="BU174" i="199" s="1"/>
  <c r="BM174" i="199"/>
  <c r="BM38" i="199"/>
  <c r="BT150" i="199"/>
  <c r="BU150" i="199" s="1"/>
  <c r="BM150" i="199"/>
  <c r="BT42" i="199"/>
  <c r="BU42" i="199" s="1"/>
  <c r="H6" i="203" s="1"/>
  <c r="BM42" i="199"/>
  <c r="BM128" i="199"/>
  <c r="BM134" i="199"/>
  <c r="BT180" i="199"/>
  <c r="BU180" i="199" s="1"/>
  <c r="BM180" i="199"/>
  <c r="BT168" i="199"/>
  <c r="BU168" i="199" s="1"/>
  <c r="BM168" i="199"/>
  <c r="BT114" i="199"/>
  <c r="BU114" i="199" s="1"/>
  <c r="BM114" i="199"/>
  <c r="BT138" i="199"/>
  <c r="BU138" i="199" s="1"/>
  <c r="BM138" i="199"/>
  <c r="BT132" i="199"/>
  <c r="BU132" i="199" s="1"/>
  <c r="BM132" i="199"/>
  <c r="BM74" i="199"/>
  <c r="BM182" i="199"/>
  <c r="BM62" i="199"/>
  <c r="BT54" i="199"/>
  <c r="BU54" i="199" s="1"/>
  <c r="H8" i="203" s="1"/>
  <c r="BM54" i="199"/>
  <c r="BM32" i="199"/>
  <c r="BT84" i="199"/>
  <c r="BU84" i="199" s="1"/>
  <c r="BM84" i="199"/>
  <c r="BM98" i="199"/>
  <c r="BT120" i="199"/>
  <c r="BU120" i="199" s="1"/>
  <c r="BM120" i="199"/>
  <c r="BM104" i="199"/>
  <c r="BT66" i="199"/>
  <c r="BU66" i="199" s="1"/>
  <c r="BM66" i="199"/>
  <c r="BT72" i="199"/>
  <c r="BU72" i="199" s="1"/>
  <c r="BM72" i="199"/>
  <c r="BM140" i="199"/>
  <c r="BM24" i="199"/>
  <c r="BT24" i="199"/>
  <c r="BU24" i="199" s="1"/>
  <c r="H3" i="203" s="1"/>
  <c r="BM194" i="199"/>
  <c r="BT78" i="199"/>
  <c r="BU78" i="199" s="1"/>
  <c r="BM78" i="199"/>
  <c r="BM92" i="199"/>
  <c r="A2" i="201"/>
  <c r="A1" i="201"/>
  <c r="B33" i="196"/>
  <c r="R3" i="203" l="1"/>
  <c r="O3" i="203"/>
  <c r="M3" i="203"/>
  <c r="P3" i="203"/>
  <c r="N3" i="203"/>
  <c r="Q3" i="203"/>
  <c r="P9" i="203"/>
  <c r="N9" i="203"/>
  <c r="Q9" i="203"/>
  <c r="M9" i="203"/>
  <c r="O9" i="203"/>
  <c r="R9" i="203"/>
  <c r="O4" i="203"/>
  <c r="R4" i="203"/>
  <c r="M4" i="203"/>
  <c r="P4" i="203"/>
  <c r="N4" i="203"/>
  <c r="Q4" i="203"/>
  <c r="M5" i="203"/>
  <c r="N5" i="203"/>
  <c r="Q5" i="203"/>
  <c r="O5" i="203"/>
  <c r="R5" i="203"/>
  <c r="P5" i="203"/>
  <c r="I9" i="203"/>
  <c r="K9" i="203" s="1"/>
  <c r="I3" i="203"/>
  <c r="K3" i="203" s="1"/>
  <c r="I6" i="203"/>
  <c r="K6" i="203" s="1"/>
  <c r="I8" i="203"/>
  <c r="K8" i="203" s="1"/>
  <c r="I7" i="203"/>
  <c r="K7" i="203" s="1"/>
  <c r="I5" i="203"/>
  <c r="K5" i="203" s="1"/>
  <c r="I4" i="203"/>
  <c r="K4" i="203" s="1"/>
  <c r="BM184" i="199"/>
  <c r="BO180" i="199" s="1"/>
  <c r="BM82" i="199"/>
  <c r="BM88" i="199"/>
  <c r="BO84" i="199" s="1"/>
  <c r="BO86" i="199" s="1"/>
  <c r="BM106" i="199"/>
  <c r="BO102" i="199" s="1"/>
  <c r="BM70" i="199"/>
  <c r="BO66" i="199" s="1"/>
  <c r="BO67" i="199" s="1"/>
  <c r="BM160" i="199"/>
  <c r="BO156" i="199" s="1"/>
  <c r="BO160" i="199" s="1"/>
  <c r="BM112" i="199"/>
  <c r="BO108" i="199" s="1"/>
  <c r="BM196" i="199"/>
  <c r="BO192" i="199" s="1"/>
  <c r="BM34" i="199"/>
  <c r="BO30" i="199" s="1"/>
  <c r="BM100" i="199"/>
  <c r="BO96" i="199" s="1"/>
  <c r="BO99" i="199" s="1"/>
  <c r="BM154" i="199"/>
  <c r="BO150" i="199" s="1"/>
  <c r="BM190" i="199"/>
  <c r="BO186" i="199" s="1"/>
  <c r="BO189" i="199" s="1"/>
  <c r="BL56" i="199"/>
  <c r="BL26" i="199"/>
  <c r="BL44" i="199"/>
  <c r="BL50" i="199"/>
  <c r="BL38" i="199"/>
  <c r="BL32" i="199"/>
  <c r="BL62" i="199"/>
  <c r="BM178" i="199"/>
  <c r="BO174" i="199" s="1"/>
  <c r="BM172" i="199"/>
  <c r="BO168" i="199" s="1"/>
  <c r="BM118" i="199"/>
  <c r="BO114" i="199" s="1"/>
  <c r="BO116" i="199" s="1"/>
  <c r="BM94" i="199"/>
  <c r="BO90" i="199" s="1"/>
  <c r="BM64" i="199"/>
  <c r="BO60" i="199" s="1"/>
  <c r="BK26" i="199"/>
  <c r="BM52" i="199"/>
  <c r="BO48" i="199" s="1"/>
  <c r="BM46" i="199"/>
  <c r="BO42" i="199" s="1"/>
  <c r="BM40" i="199"/>
  <c r="BO36" i="199" s="1"/>
  <c r="BM28" i="199"/>
  <c r="BO24" i="199" s="1"/>
  <c r="BM58" i="199"/>
  <c r="BO54" i="199" s="1"/>
  <c r="BO58" i="199" s="1"/>
  <c r="BO78" i="199"/>
  <c r="BO79" i="199" s="1"/>
  <c r="BO162" i="199"/>
  <c r="BO166" i="199" s="1"/>
  <c r="BO120" i="199"/>
  <c r="BO72" i="199"/>
  <c r="BO132" i="199"/>
  <c r="BO126" i="199"/>
  <c r="BO138" i="199"/>
  <c r="BO144" i="199"/>
  <c r="E12" i="196"/>
  <c r="E8" i="196" s="1"/>
  <c r="F12" i="196"/>
  <c r="F8" i="196" s="1"/>
  <c r="H12" i="196"/>
  <c r="H8" i="196" s="1"/>
  <c r="G12" i="196"/>
  <c r="G8" i="196"/>
  <c r="BO88" i="199" l="1"/>
  <c r="BO85" i="199"/>
  <c r="BO159" i="199"/>
  <c r="BO81" i="199"/>
  <c r="BO87" i="199"/>
  <c r="BO117" i="199"/>
  <c r="BO70" i="199"/>
  <c r="BO82" i="199"/>
  <c r="BO115" i="199"/>
  <c r="BO118" i="199"/>
  <c r="BO69" i="199"/>
  <c r="BO100" i="199"/>
  <c r="BO68" i="199"/>
  <c r="BO80" i="199"/>
  <c r="BO165" i="199"/>
  <c r="BO98" i="199"/>
  <c r="BO164" i="199"/>
  <c r="BO97" i="199"/>
  <c r="BO163" i="199"/>
  <c r="BO188" i="199"/>
  <c r="BO157" i="199"/>
  <c r="BO56" i="199"/>
  <c r="BO187" i="199"/>
  <c r="BO158" i="199"/>
  <c r="BO57" i="199"/>
  <c r="BO55" i="199"/>
  <c r="BO190" i="199"/>
  <c r="BO105" i="199"/>
  <c r="BO103" i="199"/>
  <c r="BO104" i="199"/>
  <c r="BO106" i="199"/>
  <c r="BO147" i="199"/>
  <c r="BO145" i="199"/>
  <c r="BO146" i="199"/>
  <c r="BO148" i="199"/>
  <c r="BO112" i="199"/>
  <c r="BO110" i="199"/>
  <c r="BO111" i="199"/>
  <c r="BO109" i="199"/>
  <c r="BO177" i="199"/>
  <c r="BO178" i="199"/>
  <c r="BO176" i="199"/>
  <c r="BO175" i="199"/>
  <c r="BO64" i="199"/>
  <c r="BO63" i="199"/>
  <c r="BO62" i="199"/>
  <c r="BO61" i="199"/>
  <c r="BO43" i="199"/>
  <c r="BO44" i="199"/>
  <c r="BO45" i="199"/>
  <c r="BO46" i="199"/>
  <c r="BO171" i="199"/>
  <c r="BO170" i="199"/>
  <c r="BO169" i="199"/>
  <c r="BO172" i="199"/>
  <c r="BO91" i="199"/>
  <c r="BO92" i="199"/>
  <c r="BO93" i="199"/>
  <c r="BO94" i="199"/>
  <c r="BO152" i="199"/>
  <c r="BO153" i="199"/>
  <c r="BO154" i="199"/>
  <c r="BO151" i="199"/>
  <c r="BO184" i="199"/>
  <c r="BO182" i="199"/>
  <c r="BO181" i="199"/>
  <c r="BO183" i="199"/>
  <c r="BO75" i="199"/>
  <c r="BO73" i="199"/>
  <c r="BO74" i="199"/>
  <c r="BO76" i="199"/>
  <c r="BO139" i="199"/>
  <c r="BO140" i="199"/>
  <c r="BO142" i="199"/>
  <c r="BO141" i="199"/>
  <c r="BO136" i="199"/>
  <c r="BO135" i="199"/>
  <c r="BO133" i="199"/>
  <c r="BO134" i="199"/>
  <c r="BO33" i="199"/>
  <c r="BO32" i="199"/>
  <c r="BO34" i="199"/>
  <c r="BO31" i="199"/>
  <c r="BO40" i="199"/>
  <c r="BO38" i="199"/>
  <c r="BO39" i="199"/>
  <c r="BO37" i="199"/>
  <c r="BO27" i="199"/>
  <c r="BO25" i="199"/>
  <c r="BO26" i="199"/>
  <c r="BO28" i="199"/>
  <c r="BO123" i="199"/>
  <c r="BO121" i="199"/>
  <c r="BO122" i="199"/>
  <c r="BO124" i="199"/>
  <c r="BO129" i="199"/>
  <c r="BO127" i="199"/>
  <c r="BO128" i="199"/>
  <c r="BO130" i="199"/>
  <c r="BO195" i="199"/>
  <c r="BO193" i="199"/>
  <c r="BO194" i="199"/>
  <c r="BO196" i="199"/>
  <c r="BO51" i="199"/>
  <c r="BO49" i="199"/>
  <c r="BO50" i="199"/>
  <c r="BO52" i="199"/>
  <c r="A6" i="202"/>
  <c r="A5" i="202"/>
  <c r="E19" i="202" l="1"/>
  <c r="A2" i="199"/>
  <c r="A1" i="199"/>
  <c r="BW18" i="199" l="1"/>
  <c r="BM20" i="199" s="1"/>
  <c r="BQ18" i="199"/>
  <c r="BR18" i="199"/>
  <c r="BJ20" i="199" s="1"/>
  <c r="BS18" i="199"/>
  <c r="BZ22" i="199" l="1"/>
  <c r="BI20" i="199"/>
  <c r="BM18" i="199"/>
  <c r="BZ20" i="199"/>
  <c r="BT18" i="199"/>
  <c r="BU18" i="199" s="1"/>
  <c r="BL20" i="199" l="1"/>
  <c r="BL16" i="199" s="1"/>
  <c r="A4" i="192" s="1"/>
  <c r="A3" i="201" s="1"/>
  <c r="H2" i="203"/>
  <c r="BM22" i="199"/>
  <c r="BO18" i="199" s="1"/>
  <c r="BK20" i="199"/>
  <c r="A7" i="202" l="1"/>
  <c r="I2" i="203"/>
  <c r="K2" i="203" s="1"/>
  <c r="A3" i="199"/>
  <c r="BO21" i="199"/>
  <c r="BO19" i="199"/>
  <c r="BO22" i="199"/>
  <c r="BO20" i="199"/>
  <c r="J2" i="203" l="1"/>
  <c r="BM16" i="199"/>
</calcChain>
</file>

<file path=xl/comments1.xml><?xml version="1.0" encoding="utf-8"?>
<comments xmlns="http://schemas.openxmlformats.org/spreadsheetml/2006/main">
  <authors>
    <author>GfAW mbH</author>
  </authors>
  <commentList>
    <comment ref="C15" authorId="0" shapeId="0">
      <text>
        <r>
          <rPr>
            <sz val="9"/>
            <color indexed="81"/>
            <rFont val="Arial"/>
            <family val="2"/>
          </rPr>
          <t xml:space="preserve">In diesem Feld geben Sie die Projektbezeichnung an.
</t>
        </r>
        <r>
          <rPr>
            <i/>
            <sz val="8"/>
            <color indexed="81"/>
            <rFont val="Arial"/>
            <family val="2"/>
          </rPr>
          <t>Hinweis: Um den Bezug zur im Konzeptauswahlverfahren 
ausgewählten Maßnahme eindeutig herstellen zu können, 
ist die Projektbezeichnung einheitlich zu verwenden. 
Bitte geben Sie die Projektbezeichnung daher analog dem 
KAV und dem Zuwendungsbescheid an.</t>
        </r>
      </text>
    </comment>
    <comment ref="C17" authorId="0" shapeId="0">
      <text>
        <r>
          <rPr>
            <sz val="9"/>
            <color indexed="81"/>
            <rFont val="Arial"/>
            <family val="2"/>
          </rPr>
          <t>In diesem Feld geben Sie das 
projektbezogene Aktenzeichen an.</t>
        </r>
      </text>
    </comment>
    <comment ref="K17" authorId="0" shapeId="0">
      <text>
        <r>
          <rPr>
            <sz val="9"/>
            <color indexed="81"/>
            <rFont val="Arial"/>
            <family val="2"/>
          </rPr>
          <t>In diesem Feld geben Sie das 
betreffende Schuljahr an.</t>
        </r>
      </text>
    </comment>
    <comment ref="C19" authorId="0" shapeId="0">
      <text>
        <r>
          <rPr>
            <sz val="9"/>
            <color indexed="81"/>
            <rFont val="Arial"/>
            <family val="2"/>
          </rPr>
          <t>In diesem Auswahlfeld entscheiden 
Sie sich zwischen "Berufsfelderkundung" 
und "Berufsfelderprobung".</t>
        </r>
      </text>
    </comment>
    <comment ref="K19" authorId="0" shapeId="0">
      <text>
        <r>
          <rPr>
            <sz val="9"/>
            <color indexed="81"/>
            <rFont val="Arial"/>
            <family val="2"/>
          </rPr>
          <t>In diesem Feld geben Sie das Haushaltsjahr an, 
für das abgerechnet werden soll. In Abhängigkeit 
vom Feld »Schuljahr« können Sie das Haushaltsjahr 
auch auswählen!</t>
        </r>
      </text>
    </comment>
    <comment ref="C21" authorId="0" shapeId="0">
      <text>
        <r>
          <rPr>
            <sz val="9"/>
            <color indexed="81"/>
            <rFont val="Arial"/>
            <family val="2"/>
          </rPr>
          <t>In diesem Feld geben Sie die Schule an.</t>
        </r>
      </text>
    </comment>
    <comment ref="C23" authorId="0" shapeId="0">
      <text>
        <r>
          <rPr>
            <sz val="9"/>
            <color indexed="81"/>
            <rFont val="Arial"/>
            <family val="2"/>
          </rPr>
          <t>In diesem Feld tragen Sie die zutreffende 
(fünfstellige) Schulnummer ein.</t>
        </r>
      </text>
    </comment>
    <comment ref="K23" authorId="0" shapeId="0">
      <text>
        <r>
          <rPr>
            <sz val="9"/>
            <color indexed="81"/>
            <rFont val="Arial"/>
            <family val="2"/>
          </rPr>
          <t>In diesem Feld wählen Sie die 
entsprechende Klassenstufe aus.</t>
        </r>
      </text>
    </comment>
    <comment ref="C25" authorId="0" shapeId="0">
      <text>
        <r>
          <rPr>
            <sz val="9"/>
            <color indexed="81"/>
            <rFont val="Arial"/>
            <family val="2"/>
          </rPr>
          <t>In diesem Feld geben Sie immer den 
durchführenden Bildungsträger an.</t>
        </r>
      </text>
    </comment>
    <comment ref="K25" authorId="0" shapeId="0">
      <text>
        <r>
          <rPr>
            <sz val="9"/>
            <color indexed="81"/>
            <rFont val="Arial"/>
            <family val="2"/>
          </rPr>
          <t>Bitte geben Sie die vollständige 
Klassenbezeichnung an (z. B. 8a)!</t>
        </r>
      </text>
    </comment>
    <comment ref="C27" authorId="0" shapeId="0">
      <text>
        <r>
          <rPr>
            <sz val="9"/>
            <color indexed="81"/>
            <rFont val="Arial"/>
            <family val="2"/>
          </rPr>
          <t>In diesem Feld geben Sie die Anzahl 
der schülerbezogenene Kurse  an.</t>
        </r>
      </text>
    </comment>
    <comment ref="K27" authorId="0" shapeId="0">
      <text>
        <r>
          <rPr>
            <sz val="9"/>
            <color indexed="81"/>
            <rFont val="Arial"/>
            <family val="2"/>
          </rPr>
          <t>In diesem Feld wählen Sie die Höhe
der Standardeinheitskosten aus!
8,20 € - Durchführung
0,80 € - Koordinierung
9,00 € - Zusammen</t>
        </r>
      </text>
    </comment>
    <comment ref="B29" authorId="0" shapeId="0">
      <text>
        <r>
          <rPr>
            <sz val="9"/>
            <color indexed="81"/>
            <rFont val="Arial"/>
            <family val="2"/>
          </rPr>
          <t xml:space="preserve">Die Dauer des schülerbezogenen Kurses berechnet 
sich aus der »Anzahl Kurstage« und den »Stunden pro Tag«.
</t>
        </r>
        <r>
          <rPr>
            <i/>
            <sz val="8"/>
            <color indexed="81"/>
            <rFont val="Arial"/>
            <family val="2"/>
          </rPr>
          <t>Hinweis: Der Umfang eines schülerbezogenen Kurses entspricht der 
Richtliniendefinition. Absolviert der Teilnehmende seinen Kurs bei 
mehreren Verbundpartnern sind diese Stunden zu summieren. Diese 
zusammengefassten Stunden müssen dann der Dauer des schüler-
bezogenen Kurses entsprechen.</t>
        </r>
      </text>
    </comment>
    <comment ref="B35" authorId="0" shapeId="0">
      <text>
        <r>
          <rPr>
            <sz val="9"/>
            <color indexed="81"/>
            <rFont val="Arial"/>
            <family val="2"/>
          </rPr>
          <t>In diesem Feld geben Sie die Anzahl der Kurstage an.</t>
        </r>
      </text>
    </comment>
    <comment ref="B37" authorId="0" shapeId="0">
      <text>
        <r>
          <rPr>
            <sz val="9"/>
            <color indexed="81"/>
            <rFont val="Arial"/>
            <family val="2"/>
          </rPr>
          <t>In diesem Feld geben Sie die Anzahl der Stunden pro Tag an.</t>
        </r>
      </text>
    </comment>
  </commentList>
</comments>
</file>

<file path=xl/comments2.xml><?xml version="1.0" encoding="utf-8"?>
<comments xmlns="http://schemas.openxmlformats.org/spreadsheetml/2006/main">
  <authors>
    <author>GfAW mbH</author>
  </authors>
  <commentList>
    <comment ref="O12" authorId="0" shapeId="0">
      <text>
        <r>
          <rPr>
            <sz val="9"/>
            <color indexed="81"/>
            <rFont val="Arial"/>
            <family val="2"/>
          </rPr>
          <t xml:space="preserve">In diesen Feldern ist je Schüler:in und Praxistag 
die Anwesenheit folgendermaßen zu erfassen:
»a« anwesend (grün)
»e« entschuldigtes Fehlen (schwarz)
»u« von Zuwendungsempfänger:in zu vertretendes Fehlen
Die Schriftfarbe verändert sich automatisch in die angegebenen Farben.
</t>
        </r>
        <r>
          <rPr>
            <i/>
            <sz val="8"/>
            <color indexed="81"/>
            <rFont val="Arial"/>
            <family val="2"/>
          </rPr>
          <t>Hinweis: Erfassen Sie zwingend die Abwesenheiten (»e« bzw. »u«), da diese Tage 
ansonsten bei der Betrachtung »anwesend in %« nicht berücksichtigt werden.</t>
        </r>
      </text>
    </comment>
    <comment ref="B13" authorId="0" shapeId="0">
      <text>
        <r>
          <rPr>
            <sz val="9"/>
            <color indexed="81"/>
            <rFont val="Arial"/>
            <family val="2"/>
          </rPr>
          <t>Verbindliche und einzige Datengrundlage ist die 
von der Schule aus der Schulverwaltungssoftware 
generierte Teilnehmendenliste. Diese enthält alle 
für die Vorbereitung, Durchführung und Abrechnung 
erforderlichen personenbezogenen Daten der teil-
nehmenden Schüler:innen.</t>
        </r>
      </text>
    </comment>
    <comment ref="O13" authorId="0" shapeId="0">
      <text>
        <r>
          <rPr>
            <sz val="9"/>
            <color indexed="81"/>
            <rFont val="Arial"/>
            <family val="2"/>
          </rPr>
          <t xml:space="preserve">In diesem Feld wählen Sie das entsprechende Berufsfeld aus.
</t>
        </r>
        <r>
          <rPr>
            <i/>
            <sz val="8"/>
            <color indexed="81"/>
            <rFont val="Arial"/>
            <family val="2"/>
          </rPr>
          <t>Hinweis: Als Hilfe dient Ihnen das Tabellenblatt »Berufsfelder«. 
Das Berufsfeld ist auch bei »e« und »u« zu füllen.</t>
        </r>
      </text>
    </comment>
    <comment ref="O14" authorId="0" shapeId="0">
      <text>
        <r>
          <rPr>
            <sz val="9"/>
            <color indexed="81"/>
            <rFont val="Arial"/>
            <family val="2"/>
          </rPr>
          <t xml:space="preserve">In diesem Feld erfassen Sie die tatsächlichen 
Stunden pro Tag für die Anwesenheit oder Fehlzeit. 
Fehlzeiten sind Zeiten für entschuldigtes Fehlen oder 
von der/dem Zuwendungsempfänger:in zu vertretendes 
Fehlen.
</t>
        </r>
        <r>
          <rPr>
            <i/>
            <sz val="8"/>
            <color indexed="81"/>
            <rFont val="Arial"/>
            <family val="2"/>
          </rPr>
          <t>Hinweis: Sollte ein/e Schüler:in nicht den vollen Tag 
anwesend sein, so erfassen Sie diesen Tag zweimal. 
Einmal mit den Stunden für die Anwesenheit und einmal 
mit den Stunden der Fehlzeiten.</t>
        </r>
      </text>
    </comment>
    <comment ref="BL14" authorId="0" shapeId="0">
      <text>
        <r>
          <rPr>
            <sz val="9"/>
            <color indexed="81"/>
            <rFont val="Arial"/>
            <family val="2"/>
          </rPr>
          <t xml:space="preserve">Abrechnungsfähig sind die Kosten je Stunde für Schüler:innen, 
die nachweislich an Maßnahmen teilgenommen haben.
</t>
        </r>
        <r>
          <rPr>
            <i/>
            <sz val="8"/>
            <color indexed="81"/>
            <rFont val="Arial"/>
            <family val="2"/>
          </rPr>
          <t>Hinweis: Abwesenheiten von Schülern/Schülerinnen (zum Beispiel aufgrund 
einer Erkrankung) werden grundsätzlich nur dann berücksichtigt, wenn deren
Gesamtteilnahme mindestens 60% des vorgesehenen Zeitumfangs betragen 
hat und der/die Zuwendungsempfänger:in nicht für die Abwesenheit verant-
wortlich ist.</t>
        </r>
      </text>
    </comment>
    <comment ref="C16" authorId="0" shapeId="0">
      <text>
        <r>
          <rPr>
            <sz val="9"/>
            <color indexed="81"/>
            <rFont val="Arial"/>
            <family val="2"/>
          </rPr>
          <t xml:space="preserve">Liegt ein sonderpädagogischer Förderbedarf vor?
</t>
        </r>
        <r>
          <rPr>
            <i/>
            <sz val="8"/>
            <color indexed="81"/>
            <rFont val="Arial"/>
            <family val="2"/>
          </rPr>
          <t>Hinweis: Es handelt sich nicht um erhöhten Förderbedarf, 
sondern um einen gemäß Gutachten bestätigten sonder-
pädagogischen Förderbedarf.</t>
        </r>
      </text>
    </comment>
    <comment ref="BI16" authorId="0" shapeId="0">
      <text>
        <r>
          <rPr>
            <sz val="9"/>
            <color indexed="81"/>
            <rFont val="Arial"/>
            <family val="2"/>
          </rPr>
          <t>Die »maximalen« Stunden je Schüler:in im Jahr enthält 
alle Stunden, die für den/die Schüler:in geplant waren.</t>
        </r>
      </text>
    </comment>
    <comment ref="BJ16" authorId="0" shapeId="0">
      <text>
        <r>
          <rPr>
            <sz val="9"/>
            <color indexed="81"/>
            <rFont val="Arial"/>
            <family val="2"/>
          </rPr>
          <t>Die »davon anwesenden Stunden« je Schüler:in im Jahr enthält alle 
Stunden, bei denen der/die Schüler:in tatsächlich anwesend war (»a«).</t>
        </r>
      </text>
    </comment>
    <comment ref="BK16" authorId="0" shapeId="0">
      <text>
        <r>
          <rPr>
            <sz val="9"/>
            <color indexed="81"/>
            <rFont val="Arial"/>
            <family val="2"/>
          </rPr>
          <t>Die Spalte »anwesend in %« berechnet den Prozentsatz
der anwesenden zu den Gesamtstunden und bildet die 
Grundlage für die im VWN abrechenbaren Stunden.</t>
        </r>
      </text>
    </comment>
  </commentList>
</comments>
</file>

<file path=xl/sharedStrings.xml><?xml version="1.0" encoding="utf-8"?>
<sst xmlns="http://schemas.openxmlformats.org/spreadsheetml/2006/main" count="366" uniqueCount="225">
  <si>
    <t>Änderungsdokumentation</t>
  </si>
  <si>
    <t>Version</t>
  </si>
  <si>
    <t>Datum</t>
  </si>
  <si>
    <t>Beschreibung der Änderung</t>
  </si>
  <si>
    <t>V 1.0</t>
  </si>
  <si>
    <t>Ersterstellung</t>
  </si>
  <si>
    <t>Bitte auswählen!</t>
  </si>
  <si>
    <t>Anwesenheitsliste</t>
  </si>
  <si>
    <t>Schulförderung - Berufliche Orientierung - Praxiserfahrungen (SUBOT)</t>
  </si>
  <si>
    <t>lfd. Nr.</t>
  </si>
  <si>
    <t>Summe der Stunden</t>
  </si>
  <si>
    <t>fehlendes Berufsfeld</t>
  </si>
  <si>
    <t>nein</t>
  </si>
  <si>
    <t>ja</t>
  </si>
  <si>
    <t>anwesend
in %</t>
  </si>
  <si>
    <t>davon
anwesend</t>
  </si>
  <si>
    <t xml:space="preserve">maximal
</t>
  </si>
  <si>
    <t>u</t>
  </si>
  <si>
    <t>e</t>
  </si>
  <si>
    <t>Ergebnis</t>
  </si>
  <si>
    <t>a</t>
  </si>
  <si>
    <t>Datum eintragen!</t>
  </si>
  <si>
    <t>Werkstufe</t>
  </si>
  <si>
    <t xml:space="preserve">  Bitte die Stunden pro Tag angeben!</t>
  </si>
  <si>
    <t>Stunden/Tag</t>
  </si>
  <si>
    <t xml:space="preserve">  Bitte die Berufsfeldnummer gemäß Katalog eintragen bzw. auswählen!</t>
  </si>
  <si>
    <t>Berufsfeldnummer</t>
  </si>
  <si>
    <t xml:space="preserve"> Anwesenheit</t>
  </si>
  <si>
    <t>Berufsfelderprobung</t>
  </si>
  <si>
    <t>Berufsfelderkundung</t>
  </si>
  <si>
    <t>Finanzen, Marketing, Recht und Verwaltung</t>
  </si>
  <si>
    <t>16.2</t>
  </si>
  <si>
    <t>Wirtschaft und Sekretariat</t>
  </si>
  <si>
    <t>16.1</t>
  </si>
  <si>
    <t>Verkehr, Logistik, Transport</t>
  </si>
  <si>
    <t>15</t>
  </si>
  <si>
    <t>Sozialwesen, Religion</t>
  </si>
  <si>
    <t>13.2</t>
  </si>
  <si>
    <t>Bildung und Erziehung</t>
  </si>
  <si>
    <t>13.1</t>
  </si>
  <si>
    <t>Lebensmittel, Getränke</t>
  </si>
  <si>
    <t>12.6</t>
  </si>
  <si>
    <t>Edelsteine, Schmuck, Musikinstrumentenbau</t>
  </si>
  <si>
    <t>12.5</t>
  </si>
  <si>
    <t>Textilien, Bekleidung, Leder</t>
  </si>
  <si>
    <t>12.4</t>
  </si>
  <si>
    <t>Glas, Farben, Lacke, Kunststoffe</t>
  </si>
  <si>
    <t>12.3</t>
  </si>
  <si>
    <t>Holz und Papier</t>
  </si>
  <si>
    <t>12.2</t>
  </si>
  <si>
    <t>Keramik, Baustoffe, Bergbau</t>
  </si>
  <si>
    <t>12.1</t>
  </si>
  <si>
    <t>Naturwissenschaften und Labor</t>
  </si>
  <si>
    <t>11</t>
  </si>
  <si>
    <t>Medien</t>
  </si>
  <si>
    <t>9</t>
  </si>
  <si>
    <t>Landwirtschaft, Natur und Umwelt</t>
  </si>
  <si>
    <t>8</t>
  </si>
  <si>
    <t>Design, Musik, Tanz, Schauspiel</t>
  </si>
  <si>
    <t>7.2</t>
  </si>
  <si>
    <t>Kunsthandwerk, Restaurierung</t>
  </si>
  <si>
    <t>7.1</t>
  </si>
  <si>
    <t>Computer, Informatik, IT</t>
  </si>
  <si>
    <t>6</t>
  </si>
  <si>
    <t>Medizintechnik, Reha, Sport und Bewegung</t>
  </si>
  <si>
    <t>5.2</t>
  </si>
  <si>
    <t>Medizin, Psychologie, Pflege und Therapie</t>
  </si>
  <si>
    <t>5.1</t>
  </si>
  <si>
    <t>Elektro</t>
  </si>
  <si>
    <t>3</t>
  </si>
  <si>
    <t>Körperpflege, Hauswirtschaft</t>
  </si>
  <si>
    <t>2.3</t>
  </si>
  <si>
    <t>Tourismus, Freizeit, Fremdsprachen, Dialogmarketing</t>
  </si>
  <si>
    <t>2.2</t>
  </si>
  <si>
    <t>Technik, Recht und Sicherheit</t>
  </si>
  <si>
    <t>2.1</t>
  </si>
  <si>
    <t>Schulnummer</t>
  </si>
  <si>
    <t>Berufsfelder auf einen Blick</t>
  </si>
  <si>
    <t>Aktenzeichen</t>
  </si>
  <si>
    <t>Schule</t>
  </si>
  <si>
    <t>durchführender Bildungsträger</t>
  </si>
  <si>
    <t>Dauer schülerbezogener Kurs</t>
  </si>
  <si>
    <t>Projektbezeichnung</t>
  </si>
  <si>
    <t>Schuljahr</t>
  </si>
  <si>
    <t>Klassenstufe</t>
  </si>
  <si>
    <t>Klassenbezeichnung</t>
  </si>
  <si>
    <t>Abrechnung für Haushaltsjahr</t>
  </si>
  <si>
    <t>14_1</t>
  </si>
  <si>
    <t>14_2</t>
  </si>
  <si>
    <t>14_3</t>
  </si>
  <si>
    <t>14_4</t>
  </si>
  <si>
    <t>10_1</t>
  </si>
  <si>
    <t>10_2</t>
  </si>
  <si>
    <t>10_3</t>
  </si>
  <si>
    <t>10_4</t>
  </si>
  <si>
    <t>10_5</t>
  </si>
  <si>
    <t>1_1</t>
  </si>
  <si>
    <t>1_2</t>
  </si>
  <si>
    <t>1_3</t>
  </si>
  <si>
    <t>1_4</t>
  </si>
  <si>
    <t>Berufsfelder</t>
  </si>
  <si>
    <t>Anwesenheit</t>
  </si>
  <si>
    <t>Art</t>
  </si>
  <si>
    <t>1_5</t>
  </si>
  <si>
    <t>1_6</t>
  </si>
  <si>
    <t>1_7</t>
  </si>
  <si>
    <t>1_8</t>
  </si>
  <si>
    <t>1_9</t>
  </si>
  <si>
    <t>1_10</t>
  </si>
  <si>
    <t>10_6</t>
  </si>
  <si>
    <t>10_7</t>
  </si>
  <si>
    <t>10_8</t>
  </si>
  <si>
    <t>10_9</t>
  </si>
  <si>
    <t>10_10</t>
  </si>
  <si>
    <t>Metall, Maschinenbau | Fahrzeugtechnik (Studium)</t>
  </si>
  <si>
    <t>Metall, Maschinenbau | Werkzeugbau (Studium)</t>
  </si>
  <si>
    <t>Metall, Maschinenbau | Automobiltechnik (Ausbildung)</t>
  </si>
  <si>
    <t>Metall, Maschinenbau | Werkzeugbau (Ausbildung)</t>
  </si>
  <si>
    <t>Metall, Maschinenbau | Metallbau (Ausbildung)</t>
  </si>
  <si>
    <t>Metall, Maschinenbau | Maschinenbau (Ausbildung)</t>
  </si>
  <si>
    <t>Metall, Maschinenbau | Anlagenbau (Ausbildung)</t>
  </si>
  <si>
    <t>Bauwesen, Architektur, Vermessung | Tief- und Straßenbau (Ausbildung)</t>
  </si>
  <si>
    <t>Bauwesen, Architektur, Vermessung | Hochbau (Ausbildung)</t>
  </si>
  <si>
    <t>Bauwesen, Architektur, Vermessung | Innenausbau (Ausbildung)</t>
  </si>
  <si>
    <t>Bauwesen, Architektur, Vermessung | Garten- und Landschaftsbau (Ausbildung)</t>
  </si>
  <si>
    <t>Technik, Technologiefelder | Fahrzeugbau (Ausbildung)</t>
  </si>
  <si>
    <t>Technik, Technologiefelder | Werkstofftechnik und Labor (Ausbildung)</t>
  </si>
  <si>
    <t>Technik, Technologiefelder | Elektronik/Mechatronik (Ausbildung)</t>
  </si>
  <si>
    <t>Technik, Technologiefelder | Erneuerbare Energien (Ausbildung)</t>
  </si>
  <si>
    <t>Bauwesen, Architektur, Vermessung | Architektur (Studium)</t>
  </si>
  <si>
    <t>Bauwesen, Architektur, Vermessung | Industrie- und Hochbau (Studium)</t>
  </si>
  <si>
    <t>Bauwesen, Architektur, Vermessung | Bauingenieurwesen (Studium)</t>
  </si>
  <si>
    <t>Bauwesen, Architektur, Vermessung | Landschaftsarchitektur (Studium)</t>
  </si>
  <si>
    <t>Bauwesen, Architektur, Vermessung | Raumplanung (Studium)</t>
  </si>
  <si>
    <t>Bauwesen, Architektur, Vermessung | Vermessungswesen (Studium)</t>
  </si>
  <si>
    <t>Metall, Maschinenbau | Metallbau (Studium)</t>
  </si>
  <si>
    <t>Metall, Maschinenbau | Maschinenbau (Studium)</t>
  </si>
  <si>
    <t>Metall, Maschinenbau | Anlagenbau (Studium)</t>
  </si>
  <si>
    <t>14_5</t>
  </si>
  <si>
    <t>14_6</t>
  </si>
  <si>
    <t>14_7</t>
  </si>
  <si>
    <t>14_8</t>
  </si>
  <si>
    <t>14_9</t>
  </si>
  <si>
    <t>14_10</t>
  </si>
  <si>
    <t>14_11</t>
  </si>
  <si>
    <t>Technik, Technologiefelder | Chemieingenieurwesen (Studium)</t>
  </si>
  <si>
    <t>Technik, Technologiefelder | Werkstofftechnik (Studium)</t>
  </si>
  <si>
    <t>Technik, Technologiefelder | Mikro- und Nanotechnologie (Studium)</t>
  </si>
  <si>
    <t>Technik, Technologiefelder | Energietechnik (Studium)</t>
  </si>
  <si>
    <t>Technik, Technologiefelder | Produktionstechnik (Studium)</t>
  </si>
  <si>
    <t>Technik, Technologiefelder | Biotechnologie (Studium)</t>
  </si>
  <si>
    <t>Technik, Technologiefelder | Lebensmitteltechnologie (Studium)</t>
  </si>
  <si>
    <t>Anzahl Kurstage</t>
  </si>
  <si>
    <t>Stunden pro Tag</t>
  </si>
  <si>
    <t>Name, Vorname</t>
  </si>
  <si>
    <t>der Schülerin/des Schülers</t>
  </si>
  <si>
    <t>lfd.</t>
  </si>
  <si>
    <t>Nr.</t>
  </si>
  <si>
    <t>im VWN abrechen-</t>
  </si>
  <si>
    <t>bare Stunden</t>
  </si>
  <si>
    <t>gesamt</t>
  </si>
  <si>
    <t>»a« zu »gesamt«</t>
  </si>
  <si>
    <t xml:space="preserve"> sonderpädagogischer
 Förderbedarf</t>
  </si>
  <si>
    <t xml:space="preserve">  a - anwesend   |   e - entschuldigtes Fehlen   |   u - von Zuwendungsempfänger:in zu vertretendes Fehlen</t>
  </si>
  <si>
    <t>Druckbereich</t>
  </si>
  <si>
    <t>Beginn des Kurses</t>
  </si>
  <si>
    <t>Ende des Kurses</t>
  </si>
  <si>
    <t>Gesamtstunden je Schüler:in</t>
  </si>
  <si>
    <t>zu viel</t>
  </si>
  <si>
    <t>zu wenig</t>
  </si>
  <si>
    <t>bedingte Formatierung</t>
  </si>
  <si>
    <t>Berufsfelderkundung/-erprobung</t>
  </si>
  <si>
    <t>Haushaltsjahr</t>
  </si>
  <si>
    <t>Gesamtstunden des Kurses</t>
  </si>
  <si>
    <t xml:space="preserve">Kopieren Sie bitte zuerst die Namen und Vornamen klassenweise aus der von der Schulverwaltungssoftware generierten Teilnehmendenliste in das Tabellenblatt »Kopierhilfe TN-Daten«.
</t>
  </si>
  <si>
    <t>Die "Anwesenheitsliste" dient als Instrument und als Grundlage zur Nachweisführung für Standardeinheitskosten und ist zwingend zu verwenden. Sie ist von dem/der</t>
  </si>
  <si>
    <t>Anzahl Kurse</t>
  </si>
  <si>
    <t>Hat ein/e Schüler:in einer Klasse einen anderen Stundenbedarf (schülerbezogener Kurs) als die übrigen Teilnehmenden, so ist diese/dieser auf einer gesonderten Liste zu erfassen.</t>
  </si>
  <si>
    <t>abrechenbar</t>
  </si>
  <si>
    <t>V 1.1</t>
  </si>
  <si>
    <t>1_11</t>
  </si>
  <si>
    <t>Bauwesen, Architektur, Vermessung | Sonstiges</t>
  </si>
  <si>
    <t>10_11</t>
  </si>
  <si>
    <t>Metall, Maschinenbau | Sonstiges</t>
  </si>
  <si>
    <t>14_12</t>
  </si>
  <si>
    <t>Technik, Technologiefelder | Sonstiges</t>
  </si>
  <si>
    <t>Ergänzung Berufsfelder 1_11, 10_11 und 14_12 und Erweiterung des Feldes »Schule«</t>
  </si>
  <si>
    <t>Zuwendungsempfänger:in pro Klasse zu führen. Die einzelnen gelb unterlegten Felder, in denen von dem/der Zuwendungsempfänger:in Daten einzutragen sind,</t>
  </si>
  <si>
    <t>werden in den Kommentaren erläutert.</t>
  </si>
  <si>
    <t>GFAW</t>
  </si>
  <si>
    <t>TLVwA</t>
  </si>
  <si>
    <t>V 2.0</t>
  </si>
  <si>
    <t>Übernahme des Formulars</t>
  </si>
  <si>
    <t>V 2.1</t>
  </si>
  <si>
    <t>StEK-Satz</t>
  </si>
  <si>
    <t>StEK-Satz (in €)</t>
  </si>
  <si>
    <t>FORM_FOR_IMPORT</t>
  </si>
  <si>
    <t>BelAusgabeart</t>
  </si>
  <si>
    <t>BelHaushaltsjahr</t>
  </si>
  <si>
    <t>BelAnrechenbarerBetrag</t>
  </si>
  <si>
    <t>BelZahlweise</t>
  </si>
  <si>
    <t>BelErlaeuterung</t>
  </si>
  <si>
    <t>BelName</t>
  </si>
  <si>
    <t>BelTN_Schulnummer</t>
  </si>
  <si>
    <t>BelTN_Klassenstufe</t>
  </si>
  <si>
    <t>BelTN_Bezeichnung</t>
  </si>
  <si>
    <t>BelAnrechenbareStunden</t>
  </si>
  <si>
    <t>BelTN_Standardeinheitskosten</t>
  </si>
  <si>
    <t>Nachname</t>
  </si>
  <si>
    <t>Vorname</t>
  </si>
  <si>
    <t>Ergänzung Tabellenblatt »Importdatei«</t>
  </si>
  <si>
    <t>V 2.2</t>
  </si>
  <si>
    <t>Korrektur Tabellenblatt »Importdatei«</t>
  </si>
  <si>
    <t>BelVKO2022</t>
  </si>
  <si>
    <t>BelVKO2023</t>
  </si>
  <si>
    <t>BelVKO2024</t>
  </si>
  <si>
    <t>BelVKO2025</t>
  </si>
  <si>
    <t>BelVKO2026</t>
  </si>
  <si>
    <t>BelVKO2027</t>
  </si>
  <si>
    <t>0,8_Koordination</t>
  </si>
  <si>
    <t>8,2_Durchführung</t>
  </si>
  <si>
    <t>9_Durchführung und Koordination</t>
  </si>
  <si>
    <t>Bezeichnung Import</t>
  </si>
  <si>
    <t>V 2.3</t>
  </si>
  <si>
    <t>V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</si>
</sst>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1]_-;\-* #,##0.00\ [$€-1]_-;_-* &quot;-&quot;??\ [$€-1]_-"/>
    <numFmt numFmtId="165" formatCode="dd/mm/yy;@"/>
    <numFmt numFmtId="166" formatCode="#,##0;;"/>
    <numFmt numFmtId="167" formatCode=";;;&quot;X&quot;"/>
    <numFmt numFmtId="168" formatCode="General;;"/>
  </numFmts>
  <fonts count="55" x14ac:knownFonts="1">
    <font>
      <sz val="10"/>
      <name val="Arial"/>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name val="Arial"/>
      <family val="2"/>
    </font>
    <font>
      <sz val="9"/>
      <name val="Arial"/>
      <family val="2"/>
    </font>
    <font>
      <b/>
      <sz val="9"/>
      <name val="Arial"/>
      <family val="2"/>
    </font>
    <font>
      <sz val="8"/>
      <name val="Arial"/>
      <family val="2"/>
    </font>
    <font>
      <sz val="9"/>
      <name val="Arial"/>
      <family val="2"/>
    </font>
    <font>
      <i/>
      <sz val="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sz val="9"/>
      <name val="Arial"/>
      <family val="2"/>
    </font>
    <font>
      <b/>
      <sz val="20"/>
      <name val="Arial"/>
      <family val="2"/>
    </font>
    <font>
      <sz val="9"/>
      <color theme="1"/>
      <name val="Arial"/>
      <family val="2"/>
    </font>
    <font>
      <b/>
      <sz val="18"/>
      <name val="Arial"/>
      <family val="2"/>
    </font>
    <font>
      <b/>
      <sz val="9"/>
      <color theme="1"/>
      <name val="Arial"/>
      <family val="2"/>
    </font>
    <font>
      <i/>
      <sz val="8"/>
      <color rgb="FF0070C0"/>
      <name val="Arial"/>
      <family val="2"/>
    </font>
    <font>
      <sz val="12"/>
      <color theme="1"/>
      <name val="Arial"/>
      <family val="2"/>
    </font>
    <font>
      <i/>
      <sz val="9"/>
      <name val="Arial"/>
      <family val="2"/>
    </font>
    <font>
      <sz val="9"/>
      <color indexed="81"/>
      <name val="Arial"/>
      <family val="2"/>
    </font>
    <font>
      <i/>
      <sz val="9"/>
      <color rgb="FF0070C0"/>
      <name val="Arial"/>
      <family val="2"/>
    </font>
    <font>
      <b/>
      <sz val="10"/>
      <name val="Arial"/>
      <family val="2"/>
    </font>
    <font>
      <i/>
      <sz val="8"/>
      <color indexed="81"/>
      <name val="Arial"/>
      <family val="2"/>
    </font>
    <font>
      <sz val="9"/>
      <color rgb="FF0070C0"/>
      <name val="Arial"/>
      <family val="2"/>
    </font>
    <font>
      <sz val="8"/>
      <color theme="1"/>
      <name val="Arial"/>
      <family val="2"/>
    </font>
    <font>
      <sz val="9"/>
      <color theme="0"/>
      <name val="Arial"/>
      <family val="2"/>
    </font>
    <font>
      <sz val="8"/>
      <color theme="0"/>
      <name val="Arial"/>
      <family val="2"/>
    </font>
    <font>
      <sz val="9"/>
      <color rgb="FFFF0000"/>
      <name val="Arial"/>
      <family val="2"/>
    </font>
    <font>
      <i/>
      <sz val="8"/>
      <color rgb="FFFF0000"/>
      <name val="Arial"/>
      <family val="2"/>
    </font>
    <font>
      <i/>
      <sz val="9"/>
      <color rgb="FFFF0000"/>
      <name val="Arial"/>
      <family val="2"/>
    </font>
    <font>
      <b/>
      <sz val="14"/>
      <name val="Arial"/>
      <family val="2"/>
    </font>
    <font>
      <u/>
      <sz val="10"/>
      <color theme="10"/>
      <name val="Arial"/>
      <family val="2"/>
    </font>
  </fonts>
  <fills count="3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FCD5B5"/>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1"/>
        <bgColor indexed="64"/>
      </patternFill>
    </fill>
    <fill>
      <patternFill patternType="solid">
        <fgColor theme="9" tint="0.79998168889431442"/>
        <bgColor indexed="64"/>
      </patternFill>
    </fill>
  </fills>
  <borders count="3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double">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s>
  <cellStyleXfs count="58">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7" fillId="9"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8" fillId="2" borderId="1" applyNumberFormat="0" applyAlignment="0" applyProtection="0"/>
    <xf numFmtId="0" fontId="19" fillId="2" borderId="2" applyNumberFormat="0" applyAlignment="0" applyProtection="0"/>
    <xf numFmtId="0" fontId="20" fillId="3"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164" fontId="14" fillId="0" borderId="0" applyFont="0" applyFill="0" applyBorder="0" applyAlignment="0" applyProtection="0"/>
    <xf numFmtId="164" fontId="11" fillId="0" borderId="0" applyFont="0" applyFill="0" applyBorder="0" applyAlignment="0" applyProtection="0"/>
    <xf numFmtId="0" fontId="23" fillId="14" borderId="0" applyNumberFormat="0" applyBorder="0" applyAlignment="0" applyProtection="0"/>
    <xf numFmtId="0" fontId="24" fillId="3" borderId="0" applyNumberFormat="0" applyBorder="0" applyAlignment="0" applyProtection="0"/>
    <xf numFmtId="0" fontId="10" fillId="4" borderId="4" applyNumberFormat="0" applyFont="0" applyAlignment="0" applyProtection="0"/>
    <xf numFmtId="0" fontId="25" fillId="15" borderId="0" applyNumberFormat="0" applyBorder="0" applyAlignment="0" applyProtection="0"/>
    <xf numFmtId="0" fontId="33" fillId="0" borderId="0"/>
    <xf numFmtId="0" fontId="36" fillId="0" borderId="0"/>
    <xf numFmtId="0" fontId="33" fillId="0" borderId="0"/>
    <xf numFmtId="0" fontId="33" fillId="0" borderId="0"/>
    <xf numFmtId="0" fontId="34" fillId="0" borderId="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0" borderId="0" applyNumberFormat="0" applyFill="0" applyBorder="0" applyAlignment="0" applyProtection="0"/>
    <xf numFmtId="0" fontId="32" fillId="16" borderId="9" applyNumberFormat="0" applyAlignment="0" applyProtection="0"/>
    <xf numFmtId="0" fontId="10" fillId="0" borderId="0"/>
    <xf numFmtId="0" fontId="10" fillId="0" borderId="0"/>
    <xf numFmtId="0" fontId="11" fillId="0" borderId="0"/>
    <xf numFmtId="0" fontId="9" fillId="0" borderId="0"/>
    <xf numFmtId="0" fontId="8" fillId="0" borderId="0"/>
    <xf numFmtId="0" fontId="11" fillId="0" borderId="0"/>
    <xf numFmtId="0" fontId="7" fillId="0" borderId="0"/>
    <xf numFmtId="0" fontId="10" fillId="0" borderId="0"/>
    <xf numFmtId="0" fontId="54" fillId="0" borderId="0" applyNumberFormat="0" applyFill="0" applyBorder="0" applyAlignment="0" applyProtection="0"/>
  </cellStyleXfs>
  <cellXfs count="251">
    <xf numFmtId="0" fontId="0" fillId="0" borderId="0" xfId="0"/>
    <xf numFmtId="0" fontId="34" fillId="0" borderId="0" xfId="40" applyNumberFormat="1" applyAlignment="1" applyProtection="1">
      <alignment vertical="center"/>
      <protection hidden="1"/>
    </xf>
    <xf numFmtId="0" fontId="34" fillId="0" borderId="0" xfId="40" applyNumberFormat="1" applyAlignment="1" applyProtection="1">
      <alignment horizontal="center" vertical="center"/>
      <protection hidden="1"/>
    </xf>
    <xf numFmtId="0" fontId="34" fillId="0" borderId="0" xfId="40" applyNumberFormat="1" applyBorder="1" applyAlignment="1" applyProtection="1">
      <alignment vertical="center"/>
      <protection hidden="1"/>
    </xf>
    <xf numFmtId="0" fontId="35" fillId="0" borderId="0" xfId="40" applyNumberFormat="1" applyFont="1" applyBorder="1" applyAlignment="1" applyProtection="1">
      <alignment vertical="center"/>
      <protection hidden="1"/>
    </xf>
    <xf numFmtId="0" fontId="37" fillId="0" borderId="0" xfId="40" applyNumberFormat="1" applyFont="1" applyBorder="1" applyAlignment="1" applyProtection="1">
      <alignment vertical="center"/>
      <protection hidden="1"/>
    </xf>
    <xf numFmtId="0" fontId="11" fillId="0" borderId="0" xfId="49" applyFont="1" applyAlignment="1">
      <alignment vertical="center"/>
    </xf>
    <xf numFmtId="0" fontId="11" fillId="0" borderId="0" xfId="49" applyFont="1" applyAlignment="1" applyProtection="1">
      <alignment vertical="center"/>
      <protection hidden="1"/>
    </xf>
    <xf numFmtId="0" fontId="11" fillId="0" borderId="0" xfId="49" applyFont="1" applyBorder="1" applyAlignment="1" applyProtection="1">
      <alignment horizontal="center" vertical="center" wrapText="1"/>
      <protection hidden="1"/>
    </xf>
    <xf numFmtId="0" fontId="11" fillId="0" borderId="0" xfId="54" applyFont="1" applyAlignment="1" applyProtection="1">
      <alignment horizontal="left" vertical="center"/>
      <protection hidden="1"/>
    </xf>
    <xf numFmtId="0" fontId="11" fillId="0" borderId="0" xfId="55" applyFont="1" applyAlignment="1" applyProtection="1">
      <alignment vertical="center"/>
      <protection hidden="1"/>
    </xf>
    <xf numFmtId="0" fontId="11" fillId="0" borderId="0" xfId="55" applyFont="1" applyBorder="1" applyAlignment="1" applyProtection="1">
      <alignment vertical="center"/>
      <protection hidden="1"/>
    </xf>
    <xf numFmtId="0" fontId="41" fillId="0" borderId="0" xfId="55" applyFont="1" applyAlignment="1" applyProtection="1">
      <alignment horizontal="left" vertical="center"/>
      <protection hidden="1"/>
    </xf>
    <xf numFmtId="0" fontId="15" fillId="0" borderId="0" xfId="55" applyFont="1" applyAlignment="1" applyProtection="1">
      <alignment horizontal="left" vertical="center"/>
      <protection hidden="1"/>
    </xf>
    <xf numFmtId="0" fontId="12" fillId="0" borderId="0" xfId="55" applyFont="1" applyAlignment="1" applyProtection="1">
      <alignment vertical="center"/>
      <protection hidden="1"/>
    </xf>
    <xf numFmtId="0" fontId="7" fillId="0" borderId="0" xfId="55" applyProtection="1">
      <protection hidden="1"/>
    </xf>
    <xf numFmtId="0" fontId="7" fillId="0" borderId="0" xfId="55" applyAlignment="1">
      <alignment vertical="center"/>
    </xf>
    <xf numFmtId="0" fontId="7" fillId="0" borderId="0" xfId="55" applyAlignment="1">
      <alignment horizontal="left" vertical="center" indent="1"/>
    </xf>
    <xf numFmtId="0" fontId="11" fillId="0" borderId="0" xfId="0" applyFont="1" applyFill="1" applyAlignment="1" applyProtection="1">
      <alignment vertical="center"/>
      <protection hidden="1"/>
    </xf>
    <xf numFmtId="0" fontId="11" fillId="18" borderId="14" xfId="56" applyNumberFormat="1" applyFont="1" applyFill="1" applyBorder="1" applyAlignment="1" applyProtection="1">
      <alignment horizontal="left" vertical="center"/>
      <protection hidden="1"/>
    </xf>
    <xf numFmtId="0" fontId="44" fillId="0" borderId="0" xfId="55" applyFont="1" applyAlignment="1" applyProtection="1">
      <alignment vertical="center"/>
      <protection hidden="1"/>
    </xf>
    <xf numFmtId="0" fontId="11" fillId="0" borderId="0" xfId="49" applyFont="1" applyAlignment="1">
      <alignment horizontal="left" vertical="center" indent="1"/>
    </xf>
    <xf numFmtId="0" fontId="11" fillId="23" borderId="0" xfId="49" applyFont="1" applyFill="1" applyBorder="1" applyAlignment="1" applyProtection="1">
      <alignment horizontal="left" vertical="center" indent="1"/>
      <protection hidden="1"/>
    </xf>
    <xf numFmtId="0" fontId="11" fillId="24" borderId="0" xfId="49" applyFont="1" applyFill="1" applyBorder="1" applyAlignment="1" applyProtection="1">
      <alignment horizontal="left" vertical="center" indent="1"/>
      <protection hidden="1"/>
    </xf>
    <xf numFmtId="0" fontId="38" fillId="21" borderId="16" xfId="55" applyFont="1" applyFill="1" applyBorder="1" applyAlignment="1">
      <alignment horizontal="left" vertical="center" indent="1"/>
    </xf>
    <xf numFmtId="0" fontId="11" fillId="21" borderId="14" xfId="49" applyFont="1" applyFill="1" applyBorder="1" applyAlignment="1" applyProtection="1">
      <alignment horizontal="left" vertical="center" indent="1"/>
      <protection hidden="1"/>
    </xf>
    <xf numFmtId="49" fontId="7" fillId="0" borderId="16" xfId="55" applyNumberFormat="1" applyFont="1" applyBorder="1" applyAlignment="1">
      <alignment horizontal="left" vertical="center" indent="1"/>
    </xf>
    <xf numFmtId="0" fontId="7" fillId="0" borderId="14" xfId="55" applyFont="1" applyBorder="1" applyAlignment="1">
      <alignment horizontal="left" vertical="center" indent="1"/>
    </xf>
    <xf numFmtId="0" fontId="11" fillId="0" borderId="18" xfId="49" applyFont="1" applyFill="1" applyBorder="1" applyAlignment="1" applyProtection="1">
      <alignment horizontal="center" vertical="center"/>
      <protection hidden="1"/>
    </xf>
    <xf numFmtId="0" fontId="11" fillId="0" borderId="24" xfId="49" applyFont="1" applyFill="1" applyBorder="1" applyAlignment="1" applyProtection="1">
      <alignment horizontal="center" vertical="center"/>
      <protection hidden="1"/>
    </xf>
    <xf numFmtId="0" fontId="11" fillId="0" borderId="12" xfId="49" applyFont="1" applyFill="1" applyBorder="1" applyAlignment="1" applyProtection="1">
      <alignment horizontal="center" vertical="center"/>
      <protection hidden="1"/>
    </xf>
    <xf numFmtId="0" fontId="11" fillId="21" borderId="0" xfId="49" applyFont="1" applyFill="1" applyAlignment="1">
      <alignment horizontal="left" vertical="center" indent="1"/>
    </xf>
    <xf numFmtId="0" fontId="11" fillId="24" borderId="0" xfId="49" applyFont="1" applyFill="1" applyAlignment="1">
      <alignment horizontal="left" vertical="center" indent="1"/>
    </xf>
    <xf numFmtId="49" fontId="11" fillId="24" borderId="0" xfId="49" applyNumberFormat="1" applyFont="1" applyFill="1" applyAlignment="1">
      <alignment horizontal="left" vertical="center" indent="1"/>
    </xf>
    <xf numFmtId="0" fontId="11" fillId="22" borderId="19" xfId="55" applyFont="1" applyFill="1" applyBorder="1" applyAlignment="1" applyProtection="1">
      <alignment vertical="center"/>
      <protection hidden="1"/>
    </xf>
    <xf numFmtId="0" fontId="11" fillId="22" borderId="20" xfId="55" applyFont="1" applyFill="1" applyBorder="1" applyAlignment="1" applyProtection="1">
      <alignment vertical="center"/>
      <protection hidden="1"/>
    </xf>
    <xf numFmtId="0" fontId="11" fillId="22" borderId="17" xfId="55" applyFont="1" applyFill="1" applyBorder="1" applyAlignment="1" applyProtection="1">
      <alignment vertical="center"/>
      <protection hidden="1"/>
    </xf>
    <xf numFmtId="0" fontId="11" fillId="22" borderId="21" xfId="55" applyFont="1" applyFill="1" applyBorder="1" applyAlignment="1" applyProtection="1">
      <alignment vertical="center"/>
      <protection hidden="1"/>
    </xf>
    <xf numFmtId="0" fontId="11" fillId="22" borderId="0" xfId="55" applyFont="1" applyFill="1" applyBorder="1" applyAlignment="1" applyProtection="1">
      <alignment vertical="center"/>
      <protection hidden="1"/>
    </xf>
    <xf numFmtId="0" fontId="11" fillId="22" borderId="22" xfId="55" applyFont="1" applyFill="1" applyBorder="1" applyAlignment="1" applyProtection="1">
      <alignment vertical="center"/>
      <protection hidden="1"/>
    </xf>
    <xf numFmtId="0" fontId="11" fillId="22" borderId="13" xfId="55" applyFont="1" applyFill="1" applyBorder="1" applyAlignment="1" applyProtection="1">
      <alignment vertical="center"/>
      <protection hidden="1"/>
    </xf>
    <xf numFmtId="0" fontId="11" fillId="22" borderId="23" xfId="55" applyFont="1" applyFill="1" applyBorder="1" applyAlignment="1" applyProtection="1">
      <alignment vertical="center"/>
      <protection hidden="1"/>
    </xf>
    <xf numFmtId="0" fontId="11" fillId="22" borderId="11" xfId="55" applyFont="1" applyFill="1" applyBorder="1" applyAlignment="1" applyProtection="1">
      <alignment vertical="center"/>
      <protection hidden="1"/>
    </xf>
    <xf numFmtId="0" fontId="43" fillId="22" borderId="0" xfId="55" applyFont="1" applyFill="1" applyBorder="1" applyAlignment="1" applyProtection="1">
      <alignment vertical="center"/>
      <protection hidden="1"/>
    </xf>
    <xf numFmtId="0" fontId="11" fillId="19" borderId="19" xfId="55" applyFont="1" applyFill="1" applyBorder="1" applyAlignment="1" applyProtection="1">
      <alignment vertical="center"/>
      <protection hidden="1"/>
    </xf>
    <xf numFmtId="0" fontId="11" fillId="19" borderId="20" xfId="55" applyFont="1" applyFill="1" applyBorder="1" applyAlignment="1" applyProtection="1">
      <alignment vertical="center"/>
      <protection hidden="1"/>
    </xf>
    <xf numFmtId="0" fontId="11" fillId="19" borderId="17" xfId="55" applyFont="1" applyFill="1" applyBorder="1" applyAlignment="1" applyProtection="1">
      <alignment vertical="center"/>
      <protection hidden="1"/>
    </xf>
    <xf numFmtId="0" fontId="11" fillId="19" borderId="21" xfId="55" applyFont="1" applyFill="1" applyBorder="1" applyAlignment="1" applyProtection="1">
      <alignment vertical="center"/>
      <protection hidden="1"/>
    </xf>
    <xf numFmtId="3" fontId="11" fillId="19" borderId="0" xfId="55" applyNumberFormat="1" applyFont="1" applyFill="1" applyBorder="1" applyAlignment="1" applyProtection="1">
      <alignment vertical="center"/>
      <protection hidden="1"/>
    </xf>
    <xf numFmtId="0" fontId="11" fillId="19" borderId="22" xfId="55" applyFont="1" applyFill="1" applyBorder="1" applyAlignment="1" applyProtection="1">
      <alignment vertical="center"/>
      <protection hidden="1"/>
    </xf>
    <xf numFmtId="0" fontId="11" fillId="19" borderId="0" xfId="55" applyFont="1" applyFill="1" applyBorder="1" applyAlignment="1" applyProtection="1">
      <alignment vertical="center"/>
      <protection hidden="1"/>
    </xf>
    <xf numFmtId="49" fontId="11" fillId="19" borderId="0" xfId="55" applyNumberFormat="1" applyFont="1" applyFill="1" applyBorder="1" applyAlignment="1" applyProtection="1">
      <alignment vertical="center"/>
      <protection hidden="1"/>
    </xf>
    <xf numFmtId="0" fontId="11" fillId="19" borderId="0" xfId="49" applyFont="1" applyFill="1" applyBorder="1" applyAlignment="1" applyProtection="1">
      <alignment vertical="center"/>
      <protection hidden="1"/>
    </xf>
    <xf numFmtId="0" fontId="11" fillId="19" borderId="21" xfId="0" applyFont="1" applyFill="1" applyBorder="1" applyAlignment="1" applyProtection="1">
      <alignment vertical="center"/>
      <protection hidden="1"/>
    </xf>
    <xf numFmtId="0" fontId="11" fillId="19" borderId="0" xfId="0" applyFont="1" applyFill="1" applyBorder="1" applyAlignment="1" applyProtection="1">
      <alignment vertical="center"/>
      <protection hidden="1"/>
    </xf>
    <xf numFmtId="0" fontId="39" fillId="19" borderId="0" xfId="55" applyFont="1" applyFill="1" applyBorder="1" applyAlignment="1" applyProtection="1">
      <alignment vertical="center"/>
      <protection hidden="1"/>
    </xf>
    <xf numFmtId="0" fontId="11" fillId="19" borderId="0" xfId="49" applyFont="1" applyFill="1" applyBorder="1" applyAlignment="1" applyProtection="1">
      <alignment horizontal="left" vertical="center" indent="2"/>
      <protection hidden="1"/>
    </xf>
    <xf numFmtId="0" fontId="11" fillId="19" borderId="13" xfId="49" applyFont="1" applyFill="1" applyBorder="1" applyAlignment="1" applyProtection="1">
      <alignment vertical="center"/>
      <protection hidden="1"/>
    </xf>
    <xf numFmtId="0" fontId="11" fillId="19" borderId="23" xfId="49" applyFont="1" applyFill="1" applyBorder="1" applyAlignment="1" applyProtection="1">
      <alignment vertical="center"/>
      <protection hidden="1"/>
    </xf>
    <xf numFmtId="0" fontId="11" fillId="19" borderId="11" xfId="49" applyFont="1" applyFill="1" applyBorder="1" applyAlignment="1" applyProtection="1">
      <alignment vertical="center"/>
      <protection hidden="1"/>
    </xf>
    <xf numFmtId="166" fontId="11" fillId="0" borderId="15" xfId="49" applyNumberFormat="1" applyFont="1" applyFill="1" applyBorder="1" applyAlignment="1" applyProtection="1">
      <alignment horizontal="right" vertical="center" indent="1"/>
      <protection hidden="1"/>
    </xf>
    <xf numFmtId="0" fontId="40" fillId="0" borderId="0" xfId="55" applyFont="1" applyProtection="1">
      <protection hidden="1"/>
    </xf>
    <xf numFmtId="0" fontId="40" fillId="0" borderId="0" xfId="55" applyFont="1" applyAlignment="1" applyProtection="1">
      <alignment horizontal="left" vertical="center" indent="1"/>
      <protection hidden="1"/>
    </xf>
    <xf numFmtId="0" fontId="13" fillId="19" borderId="18" xfId="49" applyFont="1" applyFill="1" applyBorder="1" applyAlignment="1" applyProtection="1">
      <alignment horizontal="left" vertical="center" indent="1"/>
      <protection hidden="1"/>
    </xf>
    <xf numFmtId="0" fontId="13" fillId="19" borderId="12" xfId="49" applyFont="1" applyFill="1" applyBorder="1" applyAlignment="1" applyProtection="1">
      <alignment horizontal="left" vertical="center" indent="1"/>
      <protection hidden="1"/>
    </xf>
    <xf numFmtId="0" fontId="11" fillId="19" borderId="19" xfId="55" applyFont="1" applyFill="1" applyBorder="1" applyAlignment="1" applyProtection="1">
      <alignment horizontal="center" vertical="center" wrapText="1"/>
      <protection hidden="1"/>
    </xf>
    <xf numFmtId="0" fontId="11" fillId="19" borderId="20" xfId="55" applyFont="1" applyFill="1" applyBorder="1" applyAlignment="1" applyProtection="1">
      <alignment horizontal="center" vertical="center" wrapText="1"/>
      <protection hidden="1"/>
    </xf>
    <xf numFmtId="0" fontId="11" fillId="19" borderId="21" xfId="49" applyFont="1" applyFill="1" applyBorder="1" applyAlignment="1" applyProtection="1">
      <alignment horizontal="left" vertical="center" indent="1"/>
      <protection hidden="1"/>
    </xf>
    <xf numFmtId="3" fontId="11" fillId="19" borderId="0" xfId="55" applyNumberFormat="1" applyFont="1" applyFill="1" applyBorder="1" applyAlignment="1" applyProtection="1">
      <alignment horizontal="left" vertical="center" indent="1"/>
      <protection hidden="1"/>
    </xf>
    <xf numFmtId="49" fontId="11" fillId="19" borderId="0" xfId="55" applyNumberFormat="1" applyFont="1" applyFill="1" applyBorder="1" applyAlignment="1" applyProtection="1">
      <alignment horizontal="left" vertical="center" indent="1"/>
      <protection hidden="1"/>
    </xf>
    <xf numFmtId="0" fontId="11" fillId="19" borderId="22" xfId="49" applyFont="1" applyFill="1" applyBorder="1" applyAlignment="1" applyProtection="1">
      <alignment vertical="center"/>
      <protection hidden="1"/>
    </xf>
    <xf numFmtId="0" fontId="11" fillId="19" borderId="0" xfId="49" applyFont="1" applyFill="1" applyBorder="1" applyAlignment="1" applyProtection="1">
      <alignment horizontal="left" vertical="center" indent="1"/>
      <protection hidden="1"/>
    </xf>
    <xf numFmtId="0" fontId="11" fillId="19" borderId="13" xfId="55" applyFont="1" applyFill="1" applyBorder="1" applyAlignment="1" applyProtection="1">
      <alignment horizontal="center" vertical="center" wrapText="1"/>
      <protection hidden="1"/>
    </xf>
    <xf numFmtId="0" fontId="11" fillId="19" borderId="23" xfId="55" applyFont="1" applyFill="1" applyBorder="1" applyAlignment="1" applyProtection="1">
      <alignment horizontal="center" vertical="center" wrapText="1"/>
      <protection hidden="1"/>
    </xf>
    <xf numFmtId="0" fontId="11" fillId="19" borderId="23" xfId="54" applyFont="1" applyFill="1" applyBorder="1" applyAlignment="1" applyProtection="1">
      <alignment horizontal="left" vertical="center"/>
      <protection hidden="1"/>
    </xf>
    <xf numFmtId="0" fontId="11" fillId="19" borderId="11" xfId="49" applyFont="1" applyFill="1" applyBorder="1" applyAlignment="1" applyProtection="1">
      <alignment horizontal="center" vertical="center" wrapText="1"/>
      <protection hidden="1"/>
    </xf>
    <xf numFmtId="0" fontId="39" fillId="19" borderId="25" xfId="49" applyFont="1" applyFill="1" applyBorder="1" applyAlignment="1" applyProtection="1">
      <alignment horizontal="left" vertical="center"/>
      <protection hidden="1"/>
    </xf>
    <xf numFmtId="0" fontId="39" fillId="19" borderId="14" xfId="49" applyFont="1" applyFill="1" applyBorder="1" applyAlignment="1" applyProtection="1">
      <alignment horizontal="left" vertical="center"/>
      <protection hidden="1"/>
    </xf>
    <xf numFmtId="0" fontId="13" fillId="19" borderId="12" xfId="49" applyFont="1" applyFill="1" applyBorder="1" applyAlignment="1" applyProtection="1">
      <alignment horizontal="center" textRotation="90" wrapText="1"/>
      <protection hidden="1"/>
    </xf>
    <xf numFmtId="0" fontId="13" fillId="19" borderId="20" xfId="49" applyFont="1" applyFill="1" applyBorder="1" applyAlignment="1" applyProtection="1">
      <alignment vertical="center"/>
      <protection hidden="1"/>
    </xf>
    <xf numFmtId="0" fontId="13" fillId="19" borderId="20" xfId="49" applyFont="1" applyFill="1" applyBorder="1" applyAlignment="1" applyProtection="1">
      <alignment horizontal="center" vertical="center"/>
      <protection hidden="1"/>
    </xf>
    <xf numFmtId="0" fontId="13" fillId="19" borderId="17" xfId="49" applyFont="1" applyFill="1" applyBorder="1" applyAlignment="1" applyProtection="1">
      <alignment horizontal="center" vertical="center"/>
      <protection hidden="1"/>
    </xf>
    <xf numFmtId="0" fontId="13" fillId="19" borderId="21" xfId="49" applyFont="1" applyFill="1" applyBorder="1" applyAlignment="1" applyProtection="1">
      <alignment horizontal="left" vertical="center" indent="2"/>
      <protection hidden="1"/>
    </xf>
    <xf numFmtId="0" fontId="13" fillId="19" borderId="0" xfId="49" applyFont="1" applyFill="1" applyBorder="1" applyAlignment="1" applyProtection="1">
      <alignment horizontal="center" vertical="center"/>
      <protection hidden="1"/>
    </xf>
    <xf numFmtId="0" fontId="13" fillId="19" borderId="22" xfId="49" applyFont="1" applyFill="1" applyBorder="1" applyAlignment="1" applyProtection="1">
      <alignment horizontal="center" vertical="center"/>
      <protection hidden="1"/>
    </xf>
    <xf numFmtId="0" fontId="13" fillId="19" borderId="22" xfId="49" applyFont="1" applyFill="1" applyBorder="1" applyAlignment="1" applyProtection="1">
      <alignment horizontal="center"/>
      <protection hidden="1"/>
    </xf>
    <xf numFmtId="0" fontId="13" fillId="19" borderId="25" xfId="49" applyFont="1" applyFill="1" applyBorder="1" applyAlignment="1" applyProtection="1">
      <alignment horizontal="right" vertical="center" wrapText="1"/>
      <protection hidden="1"/>
    </xf>
    <xf numFmtId="0" fontId="13" fillId="19" borderId="25" xfId="49" applyFont="1" applyFill="1" applyBorder="1" applyAlignment="1" applyProtection="1">
      <alignment horizontal="center" vertical="center"/>
      <protection hidden="1"/>
    </xf>
    <xf numFmtId="0" fontId="13" fillId="19" borderId="16" xfId="49" applyFont="1" applyFill="1" applyBorder="1" applyAlignment="1" applyProtection="1">
      <alignment vertical="center"/>
      <protection hidden="1"/>
    </xf>
    <xf numFmtId="0" fontId="13" fillId="19" borderId="25" xfId="49" applyFont="1" applyFill="1" applyBorder="1" applyAlignment="1" applyProtection="1">
      <alignment vertical="center"/>
      <protection hidden="1"/>
    </xf>
    <xf numFmtId="0" fontId="13" fillId="19" borderId="24" xfId="49" applyFont="1" applyFill="1" applyBorder="1" applyAlignment="1" applyProtection="1">
      <alignment horizontal="left" indent="1"/>
      <protection hidden="1"/>
    </xf>
    <xf numFmtId="0" fontId="13" fillId="19" borderId="24" xfId="49" applyFont="1" applyFill="1" applyBorder="1" applyAlignment="1" applyProtection="1">
      <alignment horizontal="left" vertical="top" indent="1"/>
      <protection hidden="1"/>
    </xf>
    <xf numFmtId="0" fontId="46" fillId="0" borderId="0" xfId="49" applyFont="1" applyBorder="1" applyAlignment="1" applyProtection="1">
      <alignment horizontal="left" vertical="center" wrapText="1" indent="1"/>
      <protection hidden="1"/>
    </xf>
    <xf numFmtId="0" fontId="44" fillId="0" borderId="0" xfId="55" applyFont="1" applyAlignment="1" applyProtection="1">
      <protection hidden="1"/>
    </xf>
    <xf numFmtId="0" fontId="44" fillId="0" borderId="0" xfId="55" applyFont="1" applyAlignment="1" applyProtection="1">
      <alignment vertical="top"/>
      <protection hidden="1"/>
    </xf>
    <xf numFmtId="0" fontId="11" fillId="20" borderId="0" xfId="49" applyFont="1" applyFill="1" applyBorder="1" applyAlignment="1" applyProtection="1">
      <alignment horizontal="right" vertical="center" indent="1"/>
      <protection hidden="1"/>
    </xf>
    <xf numFmtId="0" fontId="11" fillId="20" borderId="0" xfId="49" applyFont="1" applyFill="1" applyAlignment="1" applyProtection="1">
      <alignment vertical="center"/>
      <protection hidden="1"/>
    </xf>
    <xf numFmtId="0" fontId="41" fillId="20" borderId="0" xfId="49" applyFont="1" applyFill="1" applyBorder="1" applyAlignment="1" applyProtection="1">
      <alignment horizontal="right" vertical="center" indent="1"/>
      <protection hidden="1"/>
    </xf>
    <xf numFmtId="0" fontId="11" fillId="20" borderId="0" xfId="49" applyFont="1" applyFill="1" applyBorder="1" applyAlignment="1" applyProtection="1">
      <alignment vertical="center"/>
      <protection hidden="1"/>
    </xf>
    <xf numFmtId="0" fontId="11" fillId="25" borderId="0" xfId="49" applyFont="1" applyFill="1" applyBorder="1" applyAlignment="1" applyProtection="1">
      <alignment horizontal="right" vertical="center" indent="1"/>
      <protection hidden="1"/>
    </xf>
    <xf numFmtId="0" fontId="13" fillId="19" borderId="24" xfId="49" applyFont="1" applyFill="1" applyBorder="1" applyAlignment="1" applyProtection="1">
      <alignment horizontal="center" vertical="center" textRotation="90"/>
      <protection hidden="1"/>
    </xf>
    <xf numFmtId="0" fontId="11" fillId="25" borderId="0" xfId="49" applyFont="1" applyFill="1" applyAlignment="1" applyProtection="1">
      <alignment vertical="center"/>
      <protection hidden="1"/>
    </xf>
    <xf numFmtId="0" fontId="11" fillId="20" borderId="0" xfId="55" applyFont="1" applyFill="1" applyAlignment="1" applyProtection="1">
      <alignment vertical="center"/>
      <protection hidden="1"/>
    </xf>
    <xf numFmtId="0" fontId="47" fillId="17" borderId="15" xfId="55" applyFont="1" applyFill="1" applyBorder="1" applyAlignment="1" applyProtection="1">
      <alignment horizontal="center" vertical="center"/>
      <protection hidden="1"/>
    </xf>
    <xf numFmtId="0" fontId="47" fillId="17" borderId="15" xfId="55" applyFont="1" applyFill="1" applyBorder="1" applyAlignment="1" applyProtection="1">
      <alignment horizontal="left" vertical="center" indent="1"/>
      <protection hidden="1"/>
    </xf>
    <xf numFmtId="1" fontId="11" fillId="0" borderId="24" xfId="49" applyNumberFormat="1" applyFont="1" applyFill="1" applyBorder="1" applyAlignment="1" applyProtection="1">
      <alignment horizontal="right" vertical="center" indent="1"/>
      <protection hidden="1"/>
    </xf>
    <xf numFmtId="0" fontId="11" fillId="0" borderId="18" xfId="49" applyFont="1" applyBorder="1" applyAlignment="1" applyProtection="1">
      <alignment vertical="center"/>
      <protection hidden="1"/>
    </xf>
    <xf numFmtId="0" fontId="39" fillId="0" borderId="0" xfId="49" applyFont="1" applyBorder="1" applyAlignment="1" applyProtection="1">
      <alignment horizontal="left" vertical="center" indent="1"/>
      <protection hidden="1"/>
    </xf>
    <xf numFmtId="0" fontId="39" fillId="0" borderId="0" xfId="49" applyFont="1" applyAlignment="1" applyProtection="1">
      <alignment horizontal="left" indent="1"/>
      <protection hidden="1"/>
    </xf>
    <xf numFmtId="10" fontId="11" fillId="0" borderId="24" xfId="49" applyNumberFormat="1" applyFont="1" applyFill="1" applyBorder="1" applyAlignment="1" applyProtection="1">
      <alignment horizontal="right" vertical="center" indent="1"/>
      <protection hidden="1"/>
    </xf>
    <xf numFmtId="0" fontId="11" fillId="19" borderId="21" xfId="55" applyFont="1" applyFill="1" applyBorder="1" applyAlignment="1" applyProtection="1">
      <alignment horizontal="left" vertical="center" indent="1"/>
      <protection hidden="1"/>
    </xf>
    <xf numFmtId="0" fontId="39" fillId="19" borderId="0" xfId="49" applyNumberFormat="1" applyFont="1" applyFill="1" applyBorder="1" applyAlignment="1" applyProtection="1">
      <alignment horizontal="left" vertical="center" indent="1"/>
      <protection hidden="1"/>
    </xf>
    <xf numFmtId="167" fontId="11" fillId="0" borderId="12" xfId="51" applyNumberFormat="1" applyFont="1" applyFill="1" applyBorder="1" applyAlignment="1" applyProtection="1">
      <alignment horizontal="center" vertical="center"/>
      <protection hidden="1"/>
    </xf>
    <xf numFmtId="14" fontId="11" fillId="18" borderId="15" xfId="49" applyNumberFormat="1" applyFont="1" applyFill="1" applyBorder="1" applyAlignment="1" applyProtection="1">
      <alignment horizontal="center" vertical="center" textRotation="90"/>
      <protection locked="0"/>
    </xf>
    <xf numFmtId="0" fontId="7" fillId="0" borderId="15" xfId="55" applyBorder="1" applyAlignment="1" applyProtection="1">
      <alignment horizontal="center" vertical="center"/>
      <protection hidden="1"/>
    </xf>
    <xf numFmtId="0" fontId="11" fillId="0" borderId="12" xfId="49" applyFont="1" applyFill="1" applyBorder="1" applyAlignment="1" applyProtection="1">
      <alignment horizontal="left" vertical="center" indent="1"/>
      <protection hidden="1"/>
    </xf>
    <xf numFmtId="0" fontId="11" fillId="0" borderId="12" xfId="49" applyNumberFormat="1" applyFont="1" applyFill="1" applyBorder="1" applyAlignment="1" applyProtection="1">
      <alignment horizontal="right" vertical="center" indent="1"/>
      <protection hidden="1"/>
    </xf>
    <xf numFmtId="0" fontId="11" fillId="0" borderId="12" xfId="49" applyNumberFormat="1" applyFont="1" applyFill="1" applyBorder="1" applyAlignment="1" applyProtection="1">
      <alignment horizontal="center" vertical="center"/>
      <protection hidden="1"/>
    </xf>
    <xf numFmtId="168" fontId="11" fillId="0" borderId="18" xfId="49" applyNumberFormat="1" applyFont="1" applyFill="1" applyBorder="1" applyAlignment="1" applyProtection="1">
      <alignment horizontal="left" vertical="center" indent="1"/>
      <protection hidden="1"/>
    </xf>
    <xf numFmtId="0" fontId="48" fillId="26" borderId="0" xfId="49" applyFont="1" applyFill="1" applyBorder="1" applyAlignment="1" applyProtection="1">
      <alignment horizontal="right" vertical="center" indent="1"/>
      <protection hidden="1"/>
    </xf>
    <xf numFmtId="0" fontId="11" fillId="0" borderId="24" xfId="49" applyFont="1" applyFill="1" applyBorder="1" applyAlignment="1" applyProtection="1">
      <alignment horizontal="left" vertical="center" indent="1"/>
      <protection hidden="1"/>
    </xf>
    <xf numFmtId="0" fontId="11" fillId="18" borderId="16" xfId="49" applyNumberFormat="1" applyFont="1" applyFill="1" applyBorder="1" applyAlignment="1" applyProtection="1">
      <alignment horizontal="left" vertical="center" indent="1"/>
      <protection locked="0"/>
    </xf>
    <xf numFmtId="0" fontId="11" fillId="18" borderId="15" xfId="49" applyNumberFormat="1" applyFont="1" applyFill="1" applyBorder="1" applyAlignment="1" applyProtection="1">
      <alignment horizontal="left" vertical="center" indent="1"/>
      <protection locked="0"/>
    </xf>
    <xf numFmtId="0" fontId="12" fillId="18" borderId="15" xfId="56" applyNumberFormat="1" applyFont="1" applyFill="1" applyBorder="1" applyAlignment="1" applyProtection="1">
      <alignment horizontal="left" vertical="center" indent="1"/>
      <protection locked="0"/>
    </xf>
    <xf numFmtId="49" fontId="11" fillId="18" borderId="15" xfId="49" applyNumberFormat="1" applyFont="1" applyFill="1" applyBorder="1" applyAlignment="1" applyProtection="1">
      <alignment horizontal="left" vertical="center" indent="1"/>
      <protection locked="0"/>
    </xf>
    <xf numFmtId="1" fontId="11" fillId="18" borderId="15" xfId="49" applyNumberFormat="1" applyFont="1" applyFill="1" applyBorder="1" applyAlignment="1" applyProtection="1">
      <alignment horizontal="left" vertical="center" indent="1"/>
      <protection locked="0"/>
    </xf>
    <xf numFmtId="14" fontId="11" fillId="18" borderId="15" xfId="49" applyNumberFormat="1" applyFont="1" applyFill="1" applyBorder="1" applyAlignment="1" applyProtection="1">
      <alignment horizontal="right" vertical="center" indent="1"/>
      <protection locked="0"/>
    </xf>
    <xf numFmtId="1" fontId="11" fillId="18" borderId="15" xfId="49" applyNumberFormat="1" applyFont="1" applyFill="1" applyBorder="1" applyAlignment="1" applyProtection="1">
      <alignment horizontal="right" vertical="center" indent="1"/>
      <protection locked="0"/>
    </xf>
    <xf numFmtId="0" fontId="13" fillId="19" borderId="12" xfId="49" applyFont="1" applyFill="1" applyBorder="1" applyAlignment="1" applyProtection="1">
      <alignment horizontal="center" vertical="center" wrapText="1"/>
      <protection hidden="1"/>
    </xf>
    <xf numFmtId="166" fontId="13" fillId="19" borderId="12" xfId="49" applyNumberFormat="1" applyFont="1" applyFill="1" applyBorder="1" applyAlignment="1" applyProtection="1">
      <alignment horizontal="center" vertical="top" wrapText="1"/>
      <protection hidden="1"/>
    </xf>
    <xf numFmtId="0" fontId="11" fillId="20" borderId="0" xfId="49" applyFont="1" applyFill="1" applyBorder="1" applyAlignment="1" applyProtection="1">
      <alignment horizontal="center" vertical="center"/>
      <protection hidden="1"/>
    </xf>
    <xf numFmtId="0" fontId="13" fillId="25" borderId="0" xfId="49" applyFont="1" applyFill="1" applyBorder="1" applyAlignment="1" applyProtection="1">
      <alignment horizontal="right" vertical="center" indent="1"/>
      <protection hidden="1"/>
    </xf>
    <xf numFmtId="0" fontId="13" fillId="20" borderId="0" xfId="49" applyFont="1" applyFill="1" applyBorder="1" applyAlignment="1" applyProtection="1">
      <alignment horizontal="right" vertical="center" indent="1"/>
      <protection hidden="1"/>
    </xf>
    <xf numFmtId="0" fontId="11" fillId="27" borderId="0" xfId="49" applyFont="1" applyFill="1" applyBorder="1" applyAlignment="1" applyProtection="1">
      <alignment vertical="center"/>
      <protection hidden="1"/>
    </xf>
    <xf numFmtId="0" fontId="11" fillId="27" borderId="0" xfId="49" applyFont="1" applyFill="1" applyBorder="1" applyAlignment="1" applyProtection="1">
      <alignment horizontal="left" vertical="center" indent="1"/>
      <protection hidden="1"/>
    </xf>
    <xf numFmtId="0" fontId="11" fillId="27" borderId="0" xfId="49" applyFont="1" applyFill="1" applyAlignment="1" applyProtection="1">
      <alignment vertical="center"/>
      <protection hidden="1"/>
    </xf>
    <xf numFmtId="0" fontId="11" fillId="0" borderId="0" xfId="49" applyFont="1" applyFill="1" applyBorder="1" applyAlignment="1" applyProtection="1">
      <alignment horizontal="left" vertical="center" indent="1"/>
      <protection hidden="1"/>
    </xf>
    <xf numFmtId="0" fontId="11" fillId="0" borderId="0" xfId="49" applyFont="1" applyFill="1" applyAlignment="1" applyProtection="1">
      <alignment vertical="center"/>
      <protection hidden="1"/>
    </xf>
    <xf numFmtId="0" fontId="13" fillId="0" borderId="0" xfId="49" applyFont="1" applyFill="1" applyAlignment="1" applyProtection="1">
      <alignment horizontal="left" wrapText="1" indent="1"/>
      <protection hidden="1"/>
    </xf>
    <xf numFmtId="0" fontId="11" fillId="0" borderId="0" xfId="49" applyFont="1" applyFill="1" applyAlignment="1" applyProtection="1">
      <alignment horizontal="left" vertical="center" indent="1"/>
      <protection hidden="1"/>
    </xf>
    <xf numFmtId="0" fontId="11" fillId="28" borderId="0" xfId="49" applyFont="1" applyFill="1" applyAlignment="1" applyProtection="1">
      <alignment horizontal="left" vertical="center" indent="1"/>
      <protection hidden="1"/>
    </xf>
    <xf numFmtId="0" fontId="11" fillId="28" borderId="0" xfId="49" applyFont="1" applyFill="1" applyAlignment="1" applyProtection="1">
      <alignment vertical="center"/>
      <protection hidden="1"/>
    </xf>
    <xf numFmtId="0" fontId="11" fillId="28" borderId="0" xfId="49" applyFont="1" applyFill="1" applyAlignment="1" applyProtection="1">
      <alignment horizontal="left" indent="1"/>
      <protection hidden="1"/>
    </xf>
    <xf numFmtId="0" fontId="13" fillId="28" borderId="0" xfId="49" applyFont="1" applyFill="1" applyAlignment="1" applyProtection="1">
      <alignment horizontal="left" wrapText="1" indent="1"/>
      <protection hidden="1"/>
    </xf>
    <xf numFmtId="0" fontId="11" fillId="0" borderId="0" xfId="55" applyFont="1" applyFill="1" applyAlignment="1" applyProtection="1">
      <alignment vertical="center"/>
      <protection hidden="1"/>
    </xf>
    <xf numFmtId="0" fontId="13" fillId="0" borderId="0" xfId="49" applyFont="1" applyFill="1" applyBorder="1" applyAlignment="1" applyProtection="1">
      <alignment horizontal="right" wrapText="1" indent="1"/>
      <protection hidden="1"/>
    </xf>
    <xf numFmtId="10" fontId="11" fillId="0" borderId="0" xfId="49" applyNumberFormat="1" applyFont="1" applyFill="1" applyBorder="1" applyAlignment="1" applyProtection="1">
      <alignment horizontal="right" vertical="center" indent="1"/>
      <protection hidden="1"/>
    </xf>
    <xf numFmtId="0" fontId="11" fillId="27" borderId="0" xfId="55" applyFont="1" applyFill="1" applyAlignment="1" applyProtection="1">
      <alignment vertical="center"/>
      <protection hidden="1"/>
    </xf>
    <xf numFmtId="0" fontId="13" fillId="27" borderId="0" xfId="49" applyFont="1" applyFill="1" applyBorder="1" applyAlignment="1" applyProtection="1">
      <alignment horizontal="left" wrapText="1" indent="1"/>
      <protection hidden="1"/>
    </xf>
    <xf numFmtId="14" fontId="13" fillId="25" borderId="0" xfId="49" applyNumberFormat="1" applyFont="1" applyFill="1" applyBorder="1" applyAlignment="1" applyProtection="1">
      <alignment horizontal="center" vertical="center" textRotation="90"/>
      <protection hidden="1"/>
    </xf>
    <xf numFmtId="0" fontId="11" fillId="25" borderId="0" xfId="49" applyFont="1" applyFill="1" applyBorder="1" applyAlignment="1" applyProtection="1">
      <alignment horizontal="left" vertical="center" indent="1"/>
      <protection hidden="1"/>
    </xf>
    <xf numFmtId="0" fontId="11" fillId="23" borderId="0" xfId="49" applyFont="1" applyFill="1" applyAlignment="1">
      <alignment horizontal="left" vertical="center" indent="1"/>
    </xf>
    <xf numFmtId="0" fontId="48" fillId="29" borderId="0" xfId="49" applyNumberFormat="1" applyFont="1" applyFill="1" applyAlignment="1">
      <alignment horizontal="left" vertical="center" indent="1"/>
    </xf>
    <xf numFmtId="0" fontId="39" fillId="19" borderId="0" xfId="55" applyFont="1" applyFill="1" applyBorder="1" applyAlignment="1" applyProtection="1">
      <alignment horizontal="left" vertical="center" indent="1"/>
      <protection hidden="1"/>
    </xf>
    <xf numFmtId="0" fontId="47" fillId="20" borderId="15" xfId="55" applyFont="1" applyFill="1" applyBorder="1" applyAlignment="1" applyProtection="1">
      <alignment horizontal="left" vertical="center" indent="1"/>
      <protection hidden="1"/>
    </xf>
    <xf numFmtId="49" fontId="6" fillId="30" borderId="16" xfId="55" applyNumberFormat="1" applyFont="1" applyFill="1" applyBorder="1" applyAlignment="1">
      <alignment horizontal="left" vertical="center" indent="1"/>
    </xf>
    <xf numFmtId="0" fontId="6" fillId="30" borderId="14" xfId="55" applyFont="1" applyFill="1" applyBorder="1" applyAlignment="1">
      <alignment horizontal="left" vertical="center" indent="1"/>
    </xf>
    <xf numFmtId="0" fontId="11" fillId="28" borderId="0" xfId="49" applyFont="1" applyFill="1" applyAlignment="1" applyProtection="1">
      <alignment horizontal="center" vertical="center"/>
      <protection hidden="1"/>
    </xf>
    <xf numFmtId="0" fontId="11" fillId="28" borderId="0" xfId="49" applyFont="1" applyFill="1" applyBorder="1" applyAlignment="1" applyProtection="1">
      <alignment horizontal="center" vertical="center"/>
      <protection hidden="1"/>
    </xf>
    <xf numFmtId="0" fontId="13" fillId="25" borderId="0" xfId="49" applyFont="1" applyFill="1" applyBorder="1" applyAlignment="1" applyProtection="1">
      <alignment horizontal="right" indent="1"/>
      <protection hidden="1"/>
    </xf>
    <xf numFmtId="0" fontId="49" fillId="26" borderId="0" xfId="49" applyFont="1" applyFill="1" applyBorder="1" applyAlignment="1" applyProtection="1">
      <alignment horizontal="right" indent="1"/>
      <protection hidden="1"/>
    </xf>
    <xf numFmtId="0" fontId="48" fillId="26" borderId="0" xfId="49" applyFont="1" applyFill="1" applyAlignment="1" applyProtection="1">
      <alignment vertical="center"/>
      <protection hidden="1"/>
    </xf>
    <xf numFmtId="0" fontId="49" fillId="26" borderId="0" xfId="49" applyFont="1" applyFill="1" applyBorder="1" applyAlignment="1" applyProtection="1">
      <alignment horizontal="right" wrapText="1" indent="1"/>
      <protection hidden="1"/>
    </xf>
    <xf numFmtId="10" fontId="48" fillId="26" borderId="0" xfId="49" applyNumberFormat="1" applyFont="1" applyFill="1" applyBorder="1" applyAlignment="1" applyProtection="1">
      <alignment horizontal="right" vertical="center" indent="1"/>
      <protection hidden="1"/>
    </xf>
    <xf numFmtId="0" fontId="13" fillId="19" borderId="19" xfId="49" applyFont="1" applyFill="1" applyBorder="1" applyAlignment="1" applyProtection="1">
      <alignment horizontal="left" vertical="center" indent="7"/>
      <protection hidden="1"/>
    </xf>
    <xf numFmtId="0" fontId="13" fillId="19" borderId="22" xfId="49" applyFont="1" applyFill="1" applyBorder="1" applyAlignment="1" applyProtection="1">
      <alignment horizontal="center" vertical="top"/>
      <protection hidden="1"/>
    </xf>
    <xf numFmtId="0" fontId="13" fillId="19" borderId="0" xfId="49" applyFont="1" applyFill="1" applyBorder="1" applyAlignment="1" applyProtection="1">
      <alignment horizontal="center" vertical="top"/>
      <protection hidden="1"/>
    </xf>
    <xf numFmtId="0" fontId="13" fillId="19" borderId="21" xfId="49" applyFont="1" applyFill="1" applyBorder="1" applyAlignment="1" applyProtection="1">
      <alignment horizontal="left" vertical="top" indent="3"/>
      <protection hidden="1"/>
    </xf>
    <xf numFmtId="0" fontId="12" fillId="18" borderId="15" xfId="49" applyNumberFormat="1" applyFont="1" applyFill="1" applyBorder="1" applyAlignment="1" applyProtection="1">
      <alignment horizontal="center" vertical="center"/>
      <protection locked="0"/>
    </xf>
    <xf numFmtId="0" fontId="13" fillId="18" borderId="15" xfId="49" applyNumberFormat="1" applyFont="1" applyFill="1" applyBorder="1" applyAlignment="1" applyProtection="1">
      <alignment horizontal="center" vertical="center"/>
      <protection locked="0"/>
    </xf>
    <xf numFmtId="1" fontId="13" fillId="18" borderId="15" xfId="49" applyNumberFormat="1" applyFont="1" applyFill="1" applyBorder="1" applyAlignment="1" applyProtection="1">
      <alignment horizontal="center" vertical="center"/>
      <protection locked="0"/>
    </xf>
    <xf numFmtId="0" fontId="11" fillId="18" borderId="25" xfId="56" applyNumberFormat="1" applyFont="1" applyFill="1" applyBorder="1" applyAlignment="1" applyProtection="1">
      <alignment horizontal="left" vertical="center"/>
      <protection hidden="1"/>
    </xf>
    <xf numFmtId="0" fontId="11" fillId="19" borderId="0" xfId="49" applyFont="1" applyFill="1" applyBorder="1" applyAlignment="1" applyProtection="1">
      <alignment horizontal="right" vertical="center"/>
      <protection hidden="1"/>
    </xf>
    <xf numFmtId="49" fontId="11" fillId="19" borderId="0" xfId="55" applyNumberFormat="1" applyFont="1" applyFill="1" applyBorder="1" applyAlignment="1" applyProtection="1">
      <alignment horizontal="right" vertical="center"/>
      <protection hidden="1"/>
    </xf>
    <xf numFmtId="0" fontId="11" fillId="19" borderId="0" xfId="49" applyFont="1" applyFill="1" applyBorder="1" applyAlignment="1" applyProtection="1">
      <alignment horizontal="left" vertical="center"/>
      <protection hidden="1"/>
    </xf>
    <xf numFmtId="0" fontId="11" fillId="19" borderId="0" xfId="55" applyFont="1" applyFill="1" applyBorder="1" applyAlignment="1" applyProtection="1">
      <alignment horizontal="left" vertical="center"/>
      <protection hidden="1"/>
    </xf>
    <xf numFmtId="0" fontId="11" fillId="19" borderId="0" xfId="55" applyFont="1" applyFill="1" applyBorder="1" applyAlignment="1" applyProtection="1">
      <alignment horizontal="center" vertical="center"/>
      <protection hidden="1"/>
    </xf>
    <xf numFmtId="0" fontId="5" fillId="18" borderId="15" xfId="55" applyFont="1" applyFill="1" applyBorder="1" applyAlignment="1" applyProtection="1">
      <alignment horizontal="left" vertical="center" indent="1"/>
      <protection locked="0"/>
    </xf>
    <xf numFmtId="0" fontId="49" fillId="26" borderId="0" xfId="49" applyFont="1" applyFill="1" applyAlignment="1" applyProtection="1">
      <alignment horizontal="center" vertical="center"/>
      <protection hidden="1"/>
    </xf>
    <xf numFmtId="0" fontId="13" fillId="20" borderId="0" xfId="49" applyFont="1" applyFill="1" applyAlignment="1" applyProtection="1">
      <alignment horizontal="center" vertical="center"/>
      <protection hidden="1"/>
    </xf>
    <xf numFmtId="0" fontId="11" fillId="19" borderId="22" xfId="49" applyFont="1" applyFill="1" applyBorder="1" applyAlignment="1" applyProtection="1">
      <alignment horizontal="left" vertical="center" indent="2"/>
      <protection hidden="1"/>
    </xf>
    <xf numFmtId="0" fontId="13" fillId="25" borderId="0" xfId="49" applyFont="1" applyFill="1" applyBorder="1" applyAlignment="1" applyProtection="1">
      <alignment horizontal="right" wrapText="1" indent="1"/>
      <protection hidden="1"/>
    </xf>
    <xf numFmtId="10" fontId="11" fillId="25" borderId="0" xfId="49" applyNumberFormat="1" applyFont="1" applyFill="1" applyBorder="1" applyAlignment="1" applyProtection="1">
      <alignment horizontal="right" vertical="center" indent="1"/>
      <protection hidden="1"/>
    </xf>
    <xf numFmtId="0" fontId="11" fillId="20" borderId="0" xfId="0" applyFont="1" applyFill="1" applyAlignment="1" applyProtection="1">
      <alignment vertical="center"/>
      <protection hidden="1"/>
    </xf>
    <xf numFmtId="0" fontId="11" fillId="20" borderId="0" xfId="55" applyFont="1" applyFill="1" applyAlignment="1" applyProtection="1">
      <alignment horizontal="right" vertical="center" indent="1"/>
      <protection hidden="1"/>
    </xf>
    <xf numFmtId="14" fontId="11" fillId="25" borderId="0" xfId="55" applyNumberFormat="1" applyFont="1" applyFill="1" applyAlignment="1" applyProtection="1">
      <alignment horizontal="center" vertical="center"/>
      <protection hidden="1"/>
    </xf>
    <xf numFmtId="0" fontId="11" fillId="20" borderId="0" xfId="55" applyFont="1" applyFill="1" applyAlignment="1" applyProtection="1">
      <alignment horizontal="center" vertical="center"/>
      <protection hidden="1"/>
    </xf>
    <xf numFmtId="14" fontId="48" fillId="25" borderId="0" xfId="55" applyNumberFormat="1" applyFont="1" applyFill="1" applyAlignment="1" applyProtection="1">
      <alignment horizontal="center" vertical="center"/>
      <protection hidden="1"/>
    </xf>
    <xf numFmtId="14" fontId="50" fillId="25" borderId="0" xfId="55" applyNumberFormat="1" applyFont="1" applyFill="1" applyAlignment="1" applyProtection="1">
      <alignment horizontal="center" vertical="center"/>
      <protection hidden="1"/>
    </xf>
    <xf numFmtId="0" fontId="51" fillId="19" borderId="0" xfId="49" applyFont="1" applyFill="1" applyBorder="1" applyAlignment="1" applyProtection="1">
      <alignment horizontal="center" vertical="center" wrapText="1"/>
      <protection hidden="1"/>
    </xf>
    <xf numFmtId="0" fontId="46" fillId="19" borderId="0" xfId="49" applyFont="1" applyFill="1" applyBorder="1" applyAlignment="1" applyProtection="1">
      <alignment horizontal="left" vertical="center" indent="2"/>
      <protection hidden="1"/>
    </xf>
    <xf numFmtId="0" fontId="51" fillId="19" borderId="0" xfId="49" applyNumberFormat="1" applyFont="1" applyFill="1" applyBorder="1" applyAlignment="1" applyProtection="1">
      <alignment horizontal="left" vertical="center" indent="5"/>
      <protection hidden="1"/>
    </xf>
    <xf numFmtId="0" fontId="52" fillId="20" borderId="0" xfId="55" applyFont="1" applyFill="1" applyAlignment="1" applyProtection="1">
      <alignment horizontal="center" vertical="center"/>
      <protection hidden="1"/>
    </xf>
    <xf numFmtId="167" fontId="11" fillId="0" borderId="24" xfId="51" applyNumberFormat="1" applyFont="1" applyFill="1" applyBorder="1" applyAlignment="1" applyProtection="1">
      <alignment horizontal="center" vertical="center"/>
      <protection hidden="1"/>
    </xf>
    <xf numFmtId="168" fontId="11" fillId="0" borderId="24" xfId="49" applyNumberFormat="1" applyFont="1" applyFill="1" applyBorder="1" applyAlignment="1" applyProtection="1">
      <alignment horizontal="left" vertical="center" indent="1"/>
      <protection hidden="1"/>
    </xf>
    <xf numFmtId="0" fontId="11" fillId="0" borderId="24" xfId="49" applyFont="1" applyBorder="1" applyAlignment="1" applyProtection="1">
      <alignment vertical="center"/>
      <protection hidden="1"/>
    </xf>
    <xf numFmtId="168" fontId="11" fillId="0" borderId="25" xfId="49" applyNumberFormat="1" applyFont="1" applyFill="1" applyBorder="1" applyAlignment="1" applyProtection="1">
      <alignment horizontal="left" vertical="center" indent="1"/>
      <protection hidden="1"/>
    </xf>
    <xf numFmtId="168" fontId="11" fillId="0" borderId="14" xfId="49" applyNumberFormat="1" applyFont="1" applyFill="1" applyBorder="1" applyAlignment="1" applyProtection="1">
      <alignment horizontal="left" vertical="center" indent="1"/>
      <protection hidden="1"/>
    </xf>
    <xf numFmtId="168" fontId="11" fillId="0" borderId="20" xfId="49" applyNumberFormat="1" applyFont="1" applyFill="1" applyBorder="1" applyAlignment="1" applyProtection="1">
      <alignment horizontal="left" vertical="center" indent="1"/>
      <protection hidden="1"/>
    </xf>
    <xf numFmtId="168" fontId="11" fillId="0" borderId="0" xfId="49" applyNumberFormat="1" applyFont="1" applyFill="1" applyBorder="1" applyAlignment="1" applyProtection="1">
      <alignment horizontal="left" vertical="center" indent="1"/>
      <protection hidden="1"/>
    </xf>
    <xf numFmtId="168" fontId="11" fillId="0" borderId="23" xfId="49" applyNumberFormat="1" applyFont="1" applyFill="1" applyBorder="1" applyAlignment="1" applyProtection="1">
      <alignment horizontal="left" vertical="center" indent="1"/>
      <protection hidden="1"/>
    </xf>
    <xf numFmtId="165" fontId="13" fillId="19" borderId="19" xfId="49" applyNumberFormat="1" applyFont="1" applyFill="1" applyBorder="1" applyAlignment="1" applyProtection="1">
      <alignment horizontal="left" vertical="center" indent="1"/>
      <protection hidden="1"/>
    </xf>
    <xf numFmtId="165" fontId="13" fillId="19" borderId="21" xfId="49" applyNumberFormat="1" applyFont="1" applyFill="1" applyBorder="1" applyAlignment="1" applyProtection="1">
      <alignment horizontal="left" indent="1"/>
      <protection hidden="1"/>
    </xf>
    <xf numFmtId="165" fontId="13" fillId="19" borderId="21" xfId="49" applyNumberFormat="1" applyFont="1" applyFill="1" applyBorder="1" applyAlignment="1" applyProtection="1">
      <alignment horizontal="left" vertical="top" indent="1"/>
      <protection hidden="1"/>
    </xf>
    <xf numFmtId="165" fontId="39" fillId="19" borderId="13" xfId="49" applyNumberFormat="1" applyFont="1" applyFill="1" applyBorder="1" applyAlignment="1" applyProtection="1">
      <alignment horizontal="left" wrapText="1" indent="1"/>
      <protection hidden="1"/>
    </xf>
    <xf numFmtId="0" fontId="13" fillId="19" borderId="18" xfId="49" applyFont="1" applyFill="1" applyBorder="1" applyAlignment="1" applyProtection="1">
      <alignment vertical="center"/>
      <protection hidden="1"/>
    </xf>
    <xf numFmtId="0" fontId="11" fillId="20" borderId="24" xfId="49" applyFont="1" applyFill="1" applyBorder="1" applyAlignment="1" applyProtection="1">
      <alignment horizontal="center" vertical="center"/>
      <protection hidden="1"/>
    </xf>
    <xf numFmtId="167" fontId="11" fillId="0" borderId="25" xfId="51" applyNumberFormat="1" applyFont="1" applyFill="1" applyBorder="1" applyAlignment="1" applyProtection="1">
      <alignment horizontal="center" vertical="center"/>
      <protection hidden="1"/>
    </xf>
    <xf numFmtId="167" fontId="11" fillId="0" borderId="0" xfId="51" applyNumberFormat="1" applyFont="1" applyFill="1" applyBorder="1" applyAlignment="1" applyProtection="1">
      <alignment horizontal="center" vertical="center"/>
      <protection hidden="1"/>
    </xf>
    <xf numFmtId="167" fontId="11" fillId="0" borderId="22" xfId="51" applyNumberFormat="1" applyFont="1" applyFill="1" applyBorder="1" applyAlignment="1" applyProtection="1">
      <alignment horizontal="center" vertical="center"/>
      <protection hidden="1"/>
    </xf>
    <xf numFmtId="0" fontId="4" fillId="18" borderId="15" xfId="55" applyFont="1" applyFill="1" applyBorder="1" applyAlignment="1" applyProtection="1">
      <alignment horizontal="left" vertical="center" indent="1"/>
      <protection locked="0"/>
    </xf>
    <xf numFmtId="0" fontId="3" fillId="30" borderId="14" xfId="55" applyFont="1" applyFill="1" applyBorder="1" applyAlignment="1">
      <alignment horizontal="left" vertical="center" indent="1"/>
    </xf>
    <xf numFmtId="0" fontId="51" fillId="19" borderId="0" xfId="55" quotePrefix="1" applyFont="1" applyFill="1" applyBorder="1" applyAlignment="1" applyProtection="1">
      <alignment horizontal="left" vertical="center"/>
      <protection hidden="1"/>
    </xf>
    <xf numFmtId="0" fontId="12" fillId="17" borderId="19" xfId="40" applyNumberFormat="1" applyFont="1" applyFill="1" applyBorder="1" applyAlignment="1">
      <alignment horizontal="center" vertical="center"/>
    </xf>
    <xf numFmtId="0" fontId="12" fillId="17" borderId="18" xfId="40" applyNumberFormat="1" applyFont="1" applyFill="1" applyBorder="1" applyAlignment="1">
      <alignment horizontal="left" vertical="center" indent="1"/>
    </xf>
    <xf numFmtId="0" fontId="11" fillId="0" borderId="15" xfId="40" applyNumberFormat="1" applyFont="1" applyBorder="1" applyAlignment="1">
      <alignment horizontal="left" vertical="center" wrapText="1" indent="1"/>
    </xf>
    <xf numFmtId="0" fontId="12" fillId="31" borderId="16" xfId="40" applyNumberFormat="1" applyFont="1" applyFill="1" applyBorder="1" applyAlignment="1" applyProtection="1">
      <alignment horizontal="left" vertical="center" indent="1"/>
      <protection hidden="1"/>
    </xf>
    <xf numFmtId="0" fontId="34" fillId="31" borderId="25" xfId="40" applyNumberFormat="1" applyFill="1" applyBorder="1" applyAlignment="1" applyProtection="1">
      <alignment horizontal="center" vertical="center"/>
      <protection hidden="1"/>
    </xf>
    <xf numFmtId="0" fontId="34" fillId="31" borderId="14" xfId="40" applyNumberFormat="1" applyFill="1" applyBorder="1" applyAlignment="1" applyProtection="1">
      <alignment vertical="center"/>
      <protection hidden="1"/>
    </xf>
    <xf numFmtId="0" fontId="12" fillId="17" borderId="19" xfId="40" applyNumberFormat="1" applyFont="1" applyFill="1" applyBorder="1" applyAlignment="1">
      <alignment horizontal="left" vertical="center" indent="1"/>
    </xf>
    <xf numFmtId="0" fontId="34" fillId="0" borderId="0" xfId="40" applyNumberFormat="1" applyAlignment="1" applyProtection="1">
      <alignment horizontal="left" vertical="center" indent="1"/>
      <protection hidden="1"/>
    </xf>
    <xf numFmtId="165" fontId="11" fillId="0" borderId="15" xfId="40" applyNumberFormat="1" applyFont="1" applyBorder="1" applyAlignment="1">
      <alignment horizontal="left" vertical="center" indent="1"/>
    </xf>
    <xf numFmtId="165" fontId="11" fillId="0" borderId="15" xfId="49" applyNumberFormat="1" applyFont="1" applyBorder="1" applyAlignment="1">
      <alignment horizontal="center" vertical="center"/>
    </xf>
    <xf numFmtId="165" fontId="11" fillId="0" borderId="15" xfId="40" applyNumberFormat="1" applyFont="1" applyBorder="1" applyAlignment="1">
      <alignment horizontal="center" vertical="center"/>
    </xf>
    <xf numFmtId="0" fontId="12" fillId="17" borderId="15" xfId="40" applyNumberFormat="1" applyFont="1" applyFill="1" applyBorder="1" applyAlignment="1">
      <alignment horizontal="left" vertical="center" indent="1"/>
    </xf>
    <xf numFmtId="0" fontId="12" fillId="17" borderId="15" xfId="40" applyNumberFormat="1" applyFont="1" applyFill="1" applyBorder="1" applyAlignment="1">
      <alignment horizontal="center" vertical="center"/>
    </xf>
    <xf numFmtId="165" fontId="11" fillId="0" borderId="15" xfId="0" applyNumberFormat="1" applyFont="1" applyBorder="1" applyAlignment="1">
      <alignment horizontal="center" vertical="center"/>
    </xf>
    <xf numFmtId="0" fontId="41" fillId="0" borderId="0" xfId="40" applyNumberFormat="1" applyFont="1" applyAlignment="1" applyProtection="1">
      <alignment vertical="center"/>
      <protection hidden="1"/>
    </xf>
    <xf numFmtId="0" fontId="53" fillId="19" borderId="26" xfId="40" applyNumberFormat="1" applyFont="1" applyFill="1" applyBorder="1" applyAlignment="1" applyProtection="1">
      <alignment horizontal="left" indent="1"/>
      <protection hidden="1"/>
    </xf>
    <xf numFmtId="0" fontId="11" fillId="19" borderId="10" xfId="40" applyNumberFormat="1" applyFont="1" applyFill="1" applyBorder="1" applyAlignment="1" applyProtection="1">
      <alignment vertical="center"/>
      <protection hidden="1"/>
    </xf>
    <xf numFmtId="0" fontId="11" fillId="19" borderId="27" xfId="40" applyNumberFormat="1" applyFont="1" applyFill="1" applyBorder="1" applyAlignment="1" applyProtection="1">
      <alignment vertical="center"/>
      <protection hidden="1"/>
    </xf>
    <xf numFmtId="0" fontId="53" fillId="19" borderId="28" xfId="40" applyNumberFormat="1" applyFont="1" applyFill="1" applyBorder="1" applyAlignment="1" applyProtection="1">
      <alignment horizontal="left" vertical="top" indent="1"/>
      <protection hidden="1"/>
    </xf>
    <xf numFmtId="0" fontId="11" fillId="19" borderId="29" xfId="40" applyNumberFormat="1" applyFont="1" applyFill="1" applyBorder="1" applyAlignment="1" applyProtection="1">
      <alignment vertical="center"/>
      <protection hidden="1"/>
    </xf>
    <xf numFmtId="0" fontId="11" fillId="19" borderId="30" xfId="40" applyNumberFormat="1" applyFont="1" applyFill="1" applyBorder="1" applyAlignment="1" applyProtection="1">
      <alignment vertical="center"/>
      <protection hidden="1"/>
    </xf>
    <xf numFmtId="0" fontId="11" fillId="19" borderId="0" xfId="55" applyFont="1" applyFill="1" applyBorder="1" applyAlignment="1" applyProtection="1">
      <alignment horizontal="right" vertical="center"/>
      <protection hidden="1"/>
    </xf>
    <xf numFmtId="2" fontId="11" fillId="24" borderId="0" xfId="49" applyNumberFormat="1" applyFont="1" applyFill="1" applyAlignment="1">
      <alignment horizontal="right" vertical="center" indent="1"/>
    </xf>
    <xf numFmtId="2" fontId="11" fillId="18" borderId="15" xfId="49" applyNumberFormat="1" applyFont="1" applyFill="1" applyBorder="1" applyAlignment="1" applyProtection="1">
      <alignment horizontal="left" vertical="center" indent="1"/>
      <protection locked="0"/>
    </xf>
    <xf numFmtId="0" fontId="49" fillId="32" borderId="15" xfId="56" applyFont="1" applyFill="1" applyBorder="1" applyAlignment="1" applyProtection="1">
      <alignment horizontal="left" vertical="center" indent="1"/>
      <protection hidden="1"/>
    </xf>
    <xf numFmtId="0" fontId="49" fillId="32" borderId="15" xfId="56" applyNumberFormat="1" applyFont="1" applyFill="1" applyBorder="1" applyAlignment="1" applyProtection="1">
      <alignment horizontal="left" vertical="center" indent="1"/>
      <protection hidden="1"/>
    </xf>
    <xf numFmtId="0" fontId="11" fillId="0" borderId="0" xfId="56" applyFont="1" applyFill="1" applyAlignment="1" applyProtection="1">
      <alignment vertical="center"/>
      <protection hidden="1"/>
    </xf>
    <xf numFmtId="0" fontId="11" fillId="0" borderId="15" xfId="57" applyNumberFormat="1" applyFont="1" applyFill="1" applyBorder="1" applyAlignment="1" applyProtection="1">
      <alignment horizontal="left" vertical="center" indent="1"/>
      <protection hidden="1"/>
    </xf>
    <xf numFmtId="168" fontId="11" fillId="0" borderId="15" xfId="57" applyNumberFormat="1" applyFont="1" applyFill="1" applyBorder="1" applyAlignment="1" applyProtection="1">
      <alignment horizontal="left" vertical="center" indent="1"/>
      <protection hidden="1"/>
    </xf>
    <xf numFmtId="0" fontId="11" fillId="18" borderId="15" xfId="57" applyNumberFormat="1" applyFont="1" applyFill="1" applyBorder="1" applyAlignment="1" applyProtection="1">
      <alignment horizontal="left" vertical="center" indent="1"/>
      <protection locked="0"/>
    </xf>
    <xf numFmtId="0" fontId="2" fillId="18" borderId="15" xfId="55" applyFont="1" applyFill="1" applyBorder="1" applyAlignment="1" applyProtection="1">
      <alignment horizontal="left" vertical="center" indent="1"/>
      <protection locked="0"/>
    </xf>
    <xf numFmtId="1" fontId="11" fillId="0" borderId="15" xfId="57" applyNumberFormat="1" applyFont="1" applyFill="1" applyBorder="1" applyAlignment="1" applyProtection="1">
      <alignment horizontal="left" vertical="center" indent="1"/>
      <protection hidden="1"/>
    </xf>
    <xf numFmtId="2" fontId="11" fillId="0" borderId="15" xfId="57" applyNumberFormat="1" applyFont="1" applyFill="1" applyBorder="1" applyAlignment="1" applyProtection="1">
      <alignment horizontal="right" vertical="center" indent="1"/>
      <protection hidden="1"/>
    </xf>
    <xf numFmtId="3" fontId="11" fillId="0" borderId="15" xfId="57" applyNumberFormat="1" applyFont="1" applyFill="1" applyBorder="1" applyAlignment="1" applyProtection="1">
      <alignment horizontal="right" vertical="center" indent="1"/>
      <protection hidden="1"/>
    </xf>
    <xf numFmtId="0" fontId="11" fillId="33" borderId="0" xfId="49" applyFont="1" applyFill="1" applyAlignment="1">
      <alignment vertical="center"/>
    </xf>
    <xf numFmtId="0" fontId="0" fillId="33" borderId="0" xfId="0" applyFill="1"/>
    <xf numFmtId="0" fontId="1" fillId="18" borderId="15" xfId="55" applyFont="1" applyFill="1" applyBorder="1" applyAlignment="1" applyProtection="1">
      <alignment horizontal="left" vertical="center" indent="1"/>
      <protection locked="0"/>
    </xf>
    <xf numFmtId="0" fontId="11" fillId="0" borderId="15" xfId="57" applyNumberFormat="1" applyFont="1" applyFill="1" applyBorder="1" applyAlignment="1" applyProtection="1">
      <alignment horizontal="right" vertical="center" indent="1"/>
      <protection hidden="1"/>
    </xf>
  </cellXfs>
  <cellStyles count="58">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Gut" xfId="32" builtinId="26" customBuiltin="1"/>
    <cellStyle name="Link" xfId="57" builtinId="8"/>
    <cellStyle name="Neutral" xfId="33" builtinId="28" customBuiltin="1"/>
    <cellStyle name="Notiz" xfId="34" builtinId="10" customBuiltin="1"/>
    <cellStyle name="Schlecht" xfId="35" builtinId="27" customBuiltin="1"/>
    <cellStyle name="Standard" xfId="0" builtinId="0"/>
    <cellStyle name="Standard 2" xfId="36"/>
    <cellStyle name="Standard 2 2" xfId="37"/>
    <cellStyle name="Standard 2 2 2" xfId="51"/>
    <cellStyle name="Standard 2 3" xfId="49"/>
    <cellStyle name="Standard 3" xfId="38"/>
    <cellStyle name="Standard 4" xfId="39"/>
    <cellStyle name="Standard 5" xfId="40"/>
    <cellStyle name="Standard 6" xfId="50"/>
    <cellStyle name="Standard 7" xfId="52"/>
    <cellStyle name="Standard 7 2" xfId="53"/>
    <cellStyle name="Standard 8" xfId="55"/>
    <cellStyle name="Standard_Antrag Weiterbildung 2 2" xfId="56"/>
    <cellStyle name="Standard_KMU-Bewertung 2" xfId="54"/>
    <cellStyle name="Überschrift" xfId="41" builtinId="15" customBuiltin="1"/>
    <cellStyle name="Überschrift 1" xfId="42" builtinId="16" customBuiltin="1"/>
    <cellStyle name="Überschrift 2" xfId="43" builtinId="17" customBuiltin="1"/>
    <cellStyle name="Überschrift 3" xfId="44" builtinId="18" customBuiltin="1"/>
    <cellStyle name="Überschrift 4" xfId="45" builtinId="19" customBuiltin="1"/>
    <cellStyle name="Verknüpfte Zelle" xfId="46" builtinId="24" customBuiltin="1"/>
    <cellStyle name="Warnender Text" xfId="47" builtinId="11" customBuiltin="1"/>
    <cellStyle name="Zelle überprüfen" xfId="48" builtinId="23" customBuiltin="1"/>
  </cellStyles>
  <dxfs count="8">
    <dxf>
      <fill>
        <patternFill>
          <bgColor rgb="FFFCD5B5"/>
        </patternFill>
      </fill>
    </dxf>
    <dxf>
      <fill>
        <patternFill>
          <bgColor rgb="FFFF0000"/>
        </patternFill>
      </fill>
    </dxf>
    <dxf>
      <font>
        <strike val="0"/>
        <color rgb="FFFF0000"/>
      </font>
    </dxf>
    <dxf>
      <font>
        <strike val="0"/>
        <color rgb="FF00B050"/>
      </font>
    </dxf>
    <dxf>
      <font>
        <b val="0"/>
        <i/>
        <strike val="0"/>
        <color rgb="FF0070C0"/>
      </font>
    </dxf>
    <dxf>
      <font>
        <strike val="0"/>
        <color theme="0" tint="-4.9989318521683403E-2"/>
      </font>
      <fill>
        <patternFill>
          <bgColor theme="0" tint="-4.9989318521683403E-2"/>
        </patternFill>
      </fill>
      <border>
        <left/>
        <right/>
        <top/>
        <bottom/>
        <vertical/>
        <horizontal/>
      </border>
    </dxf>
    <dxf>
      <fill>
        <patternFill>
          <bgColor theme="0" tint="-0.14996795556505021"/>
        </patternFill>
      </fill>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s>
  <tableStyles count="1" defaultTableStyle="TableStyleMedium2" defaultPivotStyle="PivotStyleLight16">
    <tableStyle name="Tabellenformat 1" pivot="0" count="2">
      <tableStyleElement type="wholeTable" dxfId="7"/>
      <tableStyleElement type="headerRow"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CD5B5"/>
      <color rgb="FFFFDAB5"/>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6348</xdr:colOff>
      <xdr:row>0</xdr:row>
      <xdr:rowOff>57150</xdr:rowOff>
    </xdr:from>
    <xdr:to>
      <xdr:col>2</xdr:col>
      <xdr:colOff>492123</xdr:colOff>
      <xdr:row>2</xdr:row>
      <xdr:rowOff>183226</xdr:rowOff>
    </xdr:to>
    <xdr:pic>
      <xdr:nvPicPr>
        <xdr:cNvPr id="3" name="Grafik 2" descr="Kofinaniziert von der Europäischen Union" title="EU-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48" y="57150"/>
          <a:ext cx="2514600" cy="507076"/>
        </a:xfrm>
        <a:prstGeom prst="rect">
          <a:avLst/>
        </a:prstGeom>
      </xdr:spPr>
    </xdr:pic>
    <xdr:clientData/>
  </xdr:twoCellAnchor>
  <xdr:twoCellAnchor editAs="oneCell">
    <xdr:from>
      <xdr:col>6</xdr:col>
      <xdr:colOff>958849</xdr:colOff>
      <xdr:row>0</xdr:row>
      <xdr:rowOff>0</xdr:rowOff>
    </xdr:from>
    <xdr:to>
      <xdr:col>11</xdr:col>
      <xdr:colOff>178093</xdr:colOff>
      <xdr:row>2</xdr:row>
      <xdr:rowOff>166130</xdr:rowOff>
    </xdr:to>
    <xdr:pic>
      <xdr:nvPicPr>
        <xdr:cNvPr id="5" name="Grafik 4" title="TLVwA-Logo"/>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 t="11394" r="2070" b="18212"/>
        <a:stretch/>
      </xdr:blipFill>
      <xdr:spPr>
        <a:xfrm>
          <a:off x="5711824" y="0"/>
          <a:ext cx="3191169" cy="5471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46</xdr:col>
      <xdr:colOff>104775</xdr:colOff>
      <xdr:row>0</xdr:row>
      <xdr:rowOff>69850</xdr:rowOff>
    </xdr:from>
    <xdr:to>
      <xdr:col>58</xdr:col>
      <xdr:colOff>161925</xdr:colOff>
      <xdr:row>3</xdr:row>
      <xdr:rowOff>5426</xdr:rowOff>
    </xdr:to>
    <xdr:pic>
      <xdr:nvPicPr>
        <xdr:cNvPr id="6" name="Grafik 5" descr="Kofinaniziert von der Europäischen Union" title="EU-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10975" y="69850"/>
          <a:ext cx="2514600" cy="507076"/>
        </a:xfrm>
        <a:prstGeom prst="rect">
          <a:avLst/>
        </a:prstGeom>
      </xdr:spPr>
    </xdr:pic>
    <xdr:clientData/>
  </xdr:twoCellAnchor>
  <xdr:twoCellAnchor editAs="oneCell">
    <xdr:from>
      <xdr:col>59</xdr:col>
      <xdr:colOff>28574</xdr:colOff>
      <xdr:row>0</xdr:row>
      <xdr:rowOff>0</xdr:rowOff>
    </xdr:from>
    <xdr:to>
      <xdr:col>64</xdr:col>
      <xdr:colOff>293</xdr:colOff>
      <xdr:row>3</xdr:row>
      <xdr:rowOff>13575</xdr:rowOff>
    </xdr:to>
    <xdr:pic>
      <xdr:nvPicPr>
        <xdr:cNvPr id="4" name="Grafik 3" title="TLVwA-Logo"/>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 t="6511" r="2070" b="18213"/>
        <a:stretch/>
      </xdr:blipFill>
      <xdr:spPr>
        <a:xfrm>
          <a:off x="14373224" y="0"/>
          <a:ext cx="3191169" cy="5850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20"/>
  <sheetViews>
    <sheetView showGridLines="0" zoomScaleNormal="100" workbookViewId="0">
      <selection activeCell="A17" sqref="A17"/>
    </sheetView>
  </sheetViews>
  <sheetFormatPr baseColWidth="10" defaultColWidth="11.453125" defaultRowHeight="11.5" x14ac:dyDescent="0.25"/>
  <cols>
    <col min="1" max="1" width="10.7265625" style="1" customWidth="1"/>
    <col min="2" max="2" width="15.7265625" style="2" customWidth="1"/>
    <col min="3" max="3" width="70.7265625" style="1" customWidth="1"/>
    <col min="4" max="16384" width="11.453125" style="1"/>
  </cols>
  <sheetData>
    <row r="1" spans="1:3" ht="30" customHeight="1" thickBot="1" x14ac:dyDescent="0.3">
      <c r="A1" s="5" t="s">
        <v>0</v>
      </c>
      <c r="B1" s="4"/>
      <c r="C1" s="4"/>
    </row>
    <row r="2" spans="1:3" ht="30" customHeight="1" thickTop="1" x14ac:dyDescent="0.4">
      <c r="A2" s="228" t="s">
        <v>7</v>
      </c>
      <c r="B2" s="229"/>
      <c r="C2" s="230"/>
    </row>
    <row r="3" spans="1:3" ht="30" customHeight="1" thickBot="1" x14ac:dyDescent="0.3">
      <c r="A3" s="231" t="s">
        <v>8</v>
      </c>
      <c r="B3" s="232"/>
      <c r="C3" s="233"/>
    </row>
    <row r="4" spans="1:3" ht="15" customHeight="1" thickTop="1" x14ac:dyDescent="0.25">
      <c r="A4" s="227" t="str">
        <f>IF(AND(Aktenzeichen="",Anwesenheitsliste!BL16=0)," - öffentlich -"," - vertraulich -")</f>
        <v xml:space="preserve"> - öffentlich -</v>
      </c>
    </row>
    <row r="5" spans="1:3" ht="15" customHeight="1" x14ac:dyDescent="0.25"/>
    <row r="6" spans="1:3" ht="18" customHeight="1" x14ac:dyDescent="0.25">
      <c r="A6" s="216" t="s">
        <v>189</v>
      </c>
      <c r="B6" s="217"/>
      <c r="C6" s="218"/>
    </row>
    <row r="7" spans="1:3" s="3" customFormat="1" ht="18" customHeight="1" x14ac:dyDescent="0.25">
      <c r="A7" s="224" t="s">
        <v>1</v>
      </c>
      <c r="B7" s="225" t="s">
        <v>2</v>
      </c>
      <c r="C7" s="224" t="s">
        <v>3</v>
      </c>
    </row>
    <row r="8" spans="1:3" s="3" customFormat="1" ht="24" customHeight="1" x14ac:dyDescent="0.25">
      <c r="A8" s="221" t="s">
        <v>4</v>
      </c>
      <c r="B8" s="226">
        <v>44875</v>
      </c>
      <c r="C8" s="215" t="s">
        <v>5</v>
      </c>
    </row>
    <row r="9" spans="1:3" ht="24" customHeight="1" x14ac:dyDescent="0.25">
      <c r="A9" s="221" t="s">
        <v>179</v>
      </c>
      <c r="B9" s="223">
        <v>44887</v>
      </c>
      <c r="C9" s="215" t="s">
        <v>186</v>
      </c>
    </row>
    <row r="10" spans="1:3" ht="15" customHeight="1" x14ac:dyDescent="0.25">
      <c r="A10" s="220"/>
      <c r="B10" s="1"/>
    </row>
    <row r="11" spans="1:3" ht="18" customHeight="1" x14ac:dyDescent="0.25">
      <c r="A11" s="216" t="s">
        <v>190</v>
      </c>
      <c r="B11" s="217"/>
      <c r="C11" s="218"/>
    </row>
    <row r="12" spans="1:3" s="3" customFormat="1" ht="18" customHeight="1" x14ac:dyDescent="0.25">
      <c r="A12" s="219" t="s">
        <v>1</v>
      </c>
      <c r="B12" s="213" t="s">
        <v>2</v>
      </c>
      <c r="C12" s="214" t="s">
        <v>3</v>
      </c>
    </row>
    <row r="13" spans="1:3" s="3" customFormat="1" ht="24" customHeight="1" x14ac:dyDescent="0.25">
      <c r="A13" s="221" t="s">
        <v>191</v>
      </c>
      <c r="B13" s="222">
        <v>44928</v>
      </c>
      <c r="C13" s="215" t="s">
        <v>192</v>
      </c>
    </row>
    <row r="14" spans="1:3" ht="24" customHeight="1" x14ac:dyDescent="0.25">
      <c r="A14" s="221" t="s">
        <v>193</v>
      </c>
      <c r="B14" s="223">
        <v>45141</v>
      </c>
      <c r="C14" s="215" t="s">
        <v>210</v>
      </c>
    </row>
    <row r="15" spans="1:3" ht="24" customHeight="1" x14ac:dyDescent="0.25">
      <c r="A15" s="221" t="s">
        <v>211</v>
      </c>
      <c r="B15" s="223">
        <v>45184</v>
      </c>
      <c r="C15" s="215" t="s">
        <v>212</v>
      </c>
    </row>
    <row r="16" spans="1:3" ht="24" customHeight="1" x14ac:dyDescent="0.25">
      <c r="A16" s="221" t="s">
        <v>223</v>
      </c>
      <c r="B16" s="223">
        <v>45191</v>
      </c>
      <c r="C16" s="215" t="s">
        <v>212</v>
      </c>
    </row>
    <row r="17" spans="1:3" ht="24" customHeight="1" x14ac:dyDescent="0.25">
      <c r="A17" s="221" t="s">
        <v>224</v>
      </c>
      <c r="B17" s="223">
        <v>45253</v>
      </c>
      <c r="C17" s="215" t="s">
        <v>212</v>
      </c>
    </row>
    <row r="18" spans="1:3" ht="24" customHeight="1" x14ac:dyDescent="0.25">
      <c r="A18" s="221"/>
      <c r="B18" s="222"/>
      <c r="C18" s="215"/>
    </row>
    <row r="19" spans="1:3" ht="24" customHeight="1" x14ac:dyDescent="0.25">
      <c r="A19" s="221"/>
      <c r="B19" s="222"/>
      <c r="C19" s="215"/>
    </row>
    <row r="20" spans="1:3" ht="24" customHeight="1" x14ac:dyDescent="0.25">
      <c r="A20" s="221"/>
      <c r="B20" s="223"/>
      <c r="C20" s="215"/>
    </row>
  </sheetData>
  <sheetProtection password="D62E" sheet="1" objects="1" scenarios="1" autoFilter="0"/>
  <printOptions horizontalCentered="1"/>
  <pageMargins left="0.59055118110236227" right="0.19685039370078741" top="0.19685039370078741" bottom="0.19685039370078741" header="0.19685039370078741" footer="0.19685039370078741"/>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R31"/>
  <sheetViews>
    <sheetView showGridLines="0" topLeftCell="F1" zoomScaleNormal="100" zoomScaleSheetLayoutView="100" workbookViewId="0">
      <pane ySplit="1" topLeftCell="A2" activePane="bottomLeft" state="frozen"/>
      <selection pane="bottomLeft" activeCell="L2" sqref="L2"/>
    </sheetView>
  </sheetViews>
  <sheetFormatPr baseColWidth="10" defaultColWidth="11.453125" defaultRowHeight="11.5" x14ac:dyDescent="0.25"/>
  <cols>
    <col min="1" max="1" width="25.7265625" style="137" customWidth="1"/>
    <col min="2" max="3" width="15.7265625" style="137" customWidth="1"/>
    <col min="4" max="4" width="35.7265625" style="137" customWidth="1"/>
    <col min="5" max="6" width="20.7265625" style="137" customWidth="1"/>
    <col min="7" max="7" width="35.7265625" style="137" customWidth="1"/>
    <col min="8" max="11" width="20.7265625" style="137" customWidth="1"/>
    <col min="12" max="12" width="45.7265625" style="137" customWidth="1"/>
    <col min="13" max="18" width="30.7265625" style="137" customWidth="1"/>
    <col min="19" max="16384" width="11.453125" style="137"/>
  </cols>
  <sheetData>
    <row r="1" spans="1:18" s="239" customFormat="1" ht="18" customHeight="1" x14ac:dyDescent="0.25">
      <c r="A1" s="237" t="s">
        <v>196</v>
      </c>
      <c r="B1" s="237" t="s">
        <v>197</v>
      </c>
      <c r="C1" s="237" t="s">
        <v>198</v>
      </c>
      <c r="D1" s="237" t="s">
        <v>202</v>
      </c>
      <c r="E1" s="237" t="s">
        <v>203</v>
      </c>
      <c r="F1" s="237" t="s">
        <v>204</v>
      </c>
      <c r="G1" s="237" t="s">
        <v>205</v>
      </c>
      <c r="H1" s="238" t="s">
        <v>206</v>
      </c>
      <c r="I1" s="237" t="s">
        <v>207</v>
      </c>
      <c r="J1" s="237" t="s">
        <v>199</v>
      </c>
      <c r="K1" s="237" t="s">
        <v>200</v>
      </c>
      <c r="L1" s="237" t="s">
        <v>201</v>
      </c>
      <c r="M1" s="237" t="s">
        <v>213</v>
      </c>
      <c r="N1" s="237" t="s">
        <v>214</v>
      </c>
      <c r="O1" s="237" t="s">
        <v>215</v>
      </c>
      <c r="P1" s="237" t="s">
        <v>216</v>
      </c>
      <c r="Q1" s="237" t="s">
        <v>217</v>
      </c>
      <c r="R1" s="237" t="s">
        <v>218</v>
      </c>
    </row>
    <row r="2" spans="1:18" s="239" customFormat="1" ht="18" customHeight="1" x14ac:dyDescent="0.25">
      <c r="A2" s="240" t="str">
        <f>IF(C2&lt;&gt;"","Beleg_Import_A_TN_BT_7","")</f>
        <v/>
      </c>
      <c r="B2" s="241" t="str">
        <f>IF(A2&lt;&gt;"","KOSTEN_5_2","")</f>
        <v/>
      </c>
      <c r="C2" s="244" t="str">
        <f>IF(OR(Deckblatt!$K$19="Bitte auswählen!",Deckblatt!$K$19=""),"",IF(D2="","",Deckblatt!$K$19))</f>
        <v/>
      </c>
      <c r="D2" s="240" t="str">
        <f>'Kopierhilfe TN-Daten'!D2</f>
        <v/>
      </c>
      <c r="E2" s="240" t="str">
        <f t="shared" ref="E2:E31" si="0">IF(AND(D2&lt;&gt;"",Schulnummer&lt;&gt;""),Schulnummer,"")</f>
        <v/>
      </c>
      <c r="F2" s="240" t="str">
        <f t="shared" ref="F2:F31" si="1">IF(OR(Klassenstufe="Bitte auswählen!",Klassenstufe=""),"",IF(D2="","",Klassenstufe))</f>
        <v/>
      </c>
      <c r="G2" s="241" t="str">
        <f>IF(D2="","",Deckblatt!$K$25)</f>
        <v/>
      </c>
      <c r="H2" s="246" t="str">
        <f>IF(D2&lt;&gt;"",VLOOKUP(D2,Anwesenheitsliste!$B$18:$BU$196,72,FALSE),"")</f>
        <v/>
      </c>
      <c r="I2" s="245" t="str">
        <f>IF(OR(Deckblatt!$K$27="Bitte auswählen!",Deckblatt!$K$27=""),"",IF(H2="","",Deckblatt!$K$27))</f>
        <v/>
      </c>
      <c r="J2" s="250" t="str">
        <f>IF(OR(H2="",I2=""),"",ROUND(H2*I2,2))</f>
        <v/>
      </c>
      <c r="K2" s="241" t="str">
        <f>IF(I2&lt;&gt;"","unbar","")</f>
        <v/>
      </c>
      <c r="L2" s="242"/>
      <c r="M2" s="245" t="str">
        <f>IF(AND($B2&lt;&gt;"",Haushaltsjahr=Kataloge!E$11),VLOOKUP(Deckblatt!$K$27,Kataloge!$E$2:$F$4,2,FALSE),"")</f>
        <v/>
      </c>
      <c r="N2" s="245" t="str">
        <f>IF(AND($B2&lt;&gt;"",Haushaltsjahr=Kataloge!F$11),VLOOKUP(Deckblatt!$K$27,Kataloge!$E$2:$F$4,2,FALSE),"")</f>
        <v/>
      </c>
      <c r="O2" s="245" t="str">
        <f>IF(AND($B2&lt;&gt;"",Haushaltsjahr=Kataloge!G$11),VLOOKUP(Deckblatt!$K$27,Kataloge!$E$2:$F$4,2,FALSE),"")</f>
        <v/>
      </c>
      <c r="P2" s="245" t="str">
        <f>IF(AND($B2&lt;&gt;"",Haushaltsjahr=Kataloge!H$11),VLOOKUP(Deckblatt!$K$27,Kataloge!$E$2:$F$4,2,FALSE),"")</f>
        <v/>
      </c>
      <c r="Q2" s="245" t="str">
        <f>IF(AND($B2&lt;&gt;"",Haushaltsjahr=Kataloge!I$11),VLOOKUP(Deckblatt!$K$27,Kataloge!$E$2:$F$4,2,FALSE),"")</f>
        <v/>
      </c>
      <c r="R2" s="245" t="str">
        <f>IF(AND($B2&lt;&gt;"",Haushaltsjahr=Kataloge!J$11),VLOOKUP(Deckblatt!$K$27,Kataloge!$E$2:$F$4,2,FALSE),"")</f>
        <v/>
      </c>
    </row>
    <row r="3" spans="1:18" s="239" customFormat="1" ht="18" customHeight="1" x14ac:dyDescent="0.25">
      <c r="A3" s="240" t="str">
        <f t="shared" ref="A3:A31" si="2">IF(C3&lt;&gt;"","Beleg_Import_A_TN_BT_7","")</f>
        <v/>
      </c>
      <c r="B3" s="241" t="str">
        <f t="shared" ref="B3:B31" si="3">IF(A3&lt;&gt;"","KOSTEN_5_2","")</f>
        <v/>
      </c>
      <c r="C3" s="244" t="str">
        <f>IF(OR(Deckblatt!$K$19="Bitte auswählen!",Deckblatt!$K$19=""),"",IF(D3="","",Deckblatt!$K$19))</f>
        <v/>
      </c>
      <c r="D3" s="240" t="str">
        <f>'Kopierhilfe TN-Daten'!D3</f>
        <v/>
      </c>
      <c r="E3" s="240" t="str">
        <f t="shared" si="0"/>
        <v/>
      </c>
      <c r="F3" s="240" t="str">
        <f t="shared" si="1"/>
        <v/>
      </c>
      <c r="G3" s="241" t="str">
        <f>IF(D3="","",Deckblatt!$K$25)</f>
        <v/>
      </c>
      <c r="H3" s="246" t="str">
        <f>IF(D3&lt;&gt;"",VLOOKUP(D3,Anwesenheitsliste!$B$18:$BU$196,72,FALSE),"")</f>
        <v/>
      </c>
      <c r="I3" s="245" t="str">
        <f>IF(OR(Deckblatt!$K$27="Bitte auswählen!",Deckblatt!$K$27=""),"",IF(H3="","",Deckblatt!$K$27))</f>
        <v/>
      </c>
      <c r="J3" s="250" t="str">
        <f t="shared" ref="J3:J31" si="4">IF(OR(H3="",I3=""),"",ROUND(H3*I3,2))</f>
        <v/>
      </c>
      <c r="K3" s="241" t="str">
        <f t="shared" ref="K3:K31" si="5">IF(I3&lt;&gt;"","unbar","")</f>
        <v/>
      </c>
      <c r="L3" s="242"/>
      <c r="M3" s="245" t="str">
        <f>IF(AND($B3&lt;&gt;"",Haushaltsjahr=Kataloge!E$11),VLOOKUP(Deckblatt!$K$27,Kataloge!$E$2:$F$4,2,FALSE),"")</f>
        <v/>
      </c>
      <c r="N3" s="245" t="str">
        <f>IF(AND($B3&lt;&gt;"",Haushaltsjahr=Kataloge!F$11),VLOOKUP(Deckblatt!$K$27,Kataloge!$E$2:$F$4,2,FALSE),"")</f>
        <v/>
      </c>
      <c r="O3" s="245" t="str">
        <f>IF(AND($B3&lt;&gt;"",Haushaltsjahr=Kataloge!G$11),VLOOKUP(Deckblatt!$K$27,Kataloge!$E$2:$F$4,2,FALSE),"")</f>
        <v/>
      </c>
      <c r="P3" s="245" t="str">
        <f>IF(AND($B3&lt;&gt;"",Haushaltsjahr=Kataloge!H$11),VLOOKUP(Deckblatt!$K$27,Kataloge!$E$2:$F$4,2,FALSE),"")</f>
        <v/>
      </c>
      <c r="Q3" s="245" t="str">
        <f>IF(AND($B3&lt;&gt;"",Haushaltsjahr=Kataloge!I$11),VLOOKUP(Deckblatt!$K$27,Kataloge!$E$2:$F$4,2,FALSE),"")</f>
        <v/>
      </c>
      <c r="R3" s="245" t="str">
        <f>IF(AND($B3&lt;&gt;"",Haushaltsjahr=Kataloge!J$11),VLOOKUP(Deckblatt!$K$27,Kataloge!$E$2:$F$4,2,FALSE),"")</f>
        <v/>
      </c>
    </row>
    <row r="4" spans="1:18" ht="18" customHeight="1" x14ac:dyDescent="0.25">
      <c r="A4" s="240" t="str">
        <f t="shared" si="2"/>
        <v/>
      </c>
      <c r="B4" s="241" t="str">
        <f t="shared" si="3"/>
        <v/>
      </c>
      <c r="C4" s="244" t="str">
        <f>IF(OR(Deckblatt!$K$19="Bitte auswählen!",Deckblatt!$K$19=""),"",IF(D4="","",Deckblatt!$K$19))</f>
        <v/>
      </c>
      <c r="D4" s="240" t="str">
        <f>'Kopierhilfe TN-Daten'!D4</f>
        <v/>
      </c>
      <c r="E4" s="240" t="str">
        <f t="shared" si="0"/>
        <v/>
      </c>
      <c r="F4" s="240" t="str">
        <f t="shared" si="1"/>
        <v/>
      </c>
      <c r="G4" s="241" t="str">
        <f>IF(D4="","",Deckblatt!$K$25)</f>
        <v/>
      </c>
      <c r="H4" s="246" t="str">
        <f>IF(D4&lt;&gt;"",VLOOKUP(D4,Anwesenheitsliste!$B$18:$BU$196,72,FALSE),"")</f>
        <v/>
      </c>
      <c r="I4" s="245" t="str">
        <f>IF(OR(Deckblatt!$K$27="Bitte auswählen!",Deckblatt!$K$27=""),"",IF(H4="","",Deckblatt!$K$27))</f>
        <v/>
      </c>
      <c r="J4" s="250" t="str">
        <f t="shared" si="4"/>
        <v/>
      </c>
      <c r="K4" s="241" t="str">
        <f t="shared" si="5"/>
        <v/>
      </c>
      <c r="L4" s="242"/>
      <c r="M4" s="245" t="str">
        <f>IF(AND($B4&lt;&gt;"",Haushaltsjahr=Kataloge!E$11),VLOOKUP(Deckblatt!$K$27,Kataloge!$E$2:$F$4,2,FALSE),"")</f>
        <v/>
      </c>
      <c r="N4" s="245" t="str">
        <f>IF(AND($B4&lt;&gt;"",Haushaltsjahr=Kataloge!F$11),VLOOKUP(Deckblatt!$K$27,Kataloge!$E$2:$F$4,2,FALSE),"")</f>
        <v/>
      </c>
      <c r="O4" s="245" t="str">
        <f>IF(AND($B4&lt;&gt;"",Haushaltsjahr=Kataloge!G$11),VLOOKUP(Deckblatt!$K$27,Kataloge!$E$2:$F$4,2,FALSE),"")</f>
        <v/>
      </c>
      <c r="P4" s="245" t="str">
        <f>IF(AND($B4&lt;&gt;"",Haushaltsjahr=Kataloge!H$11),VLOOKUP(Deckblatt!$K$27,Kataloge!$E$2:$F$4,2,FALSE),"")</f>
        <v/>
      </c>
      <c r="Q4" s="245" t="str">
        <f>IF(AND($B4&lt;&gt;"",Haushaltsjahr=Kataloge!I$11),VLOOKUP(Deckblatt!$K$27,Kataloge!$E$2:$F$4,2,FALSE),"")</f>
        <v/>
      </c>
      <c r="R4" s="245" t="str">
        <f>IF(AND($B4&lt;&gt;"",Haushaltsjahr=Kataloge!J$11),VLOOKUP(Deckblatt!$K$27,Kataloge!$E$2:$F$4,2,FALSE),"")</f>
        <v/>
      </c>
    </row>
    <row r="5" spans="1:18" ht="18" customHeight="1" x14ac:dyDescent="0.25">
      <c r="A5" s="240" t="str">
        <f t="shared" si="2"/>
        <v/>
      </c>
      <c r="B5" s="241" t="str">
        <f t="shared" si="3"/>
        <v/>
      </c>
      <c r="C5" s="244" t="str">
        <f>IF(OR(Deckblatt!$K$19="Bitte auswählen!",Deckblatt!$K$19=""),"",IF(D5="","",Deckblatt!$K$19))</f>
        <v/>
      </c>
      <c r="D5" s="240" t="str">
        <f>'Kopierhilfe TN-Daten'!D5</f>
        <v/>
      </c>
      <c r="E5" s="240" t="str">
        <f t="shared" si="0"/>
        <v/>
      </c>
      <c r="F5" s="240" t="str">
        <f t="shared" si="1"/>
        <v/>
      </c>
      <c r="G5" s="241" t="str">
        <f>IF(D5="","",Deckblatt!$K$25)</f>
        <v/>
      </c>
      <c r="H5" s="246" t="str">
        <f>IF(D5&lt;&gt;"",VLOOKUP(D5,Anwesenheitsliste!$B$18:$BU$196,72,FALSE),"")</f>
        <v/>
      </c>
      <c r="I5" s="245" t="str">
        <f>IF(OR(Deckblatt!$K$27="Bitte auswählen!",Deckblatt!$K$27=""),"",IF(H5="","",Deckblatt!$K$27))</f>
        <v/>
      </c>
      <c r="J5" s="250" t="str">
        <f t="shared" si="4"/>
        <v/>
      </c>
      <c r="K5" s="241" t="str">
        <f t="shared" si="5"/>
        <v/>
      </c>
      <c r="L5" s="242"/>
      <c r="M5" s="245" t="str">
        <f>IF(AND($B5&lt;&gt;"",Haushaltsjahr=Kataloge!E$11),VLOOKUP(Deckblatt!$K$27,Kataloge!$E$2:$F$4,2,FALSE),"")</f>
        <v/>
      </c>
      <c r="N5" s="245" t="str">
        <f>IF(AND($B5&lt;&gt;"",Haushaltsjahr=Kataloge!F$11),VLOOKUP(Deckblatt!$K$27,Kataloge!$E$2:$F$4,2,FALSE),"")</f>
        <v/>
      </c>
      <c r="O5" s="245" t="str">
        <f>IF(AND($B5&lt;&gt;"",Haushaltsjahr=Kataloge!G$11),VLOOKUP(Deckblatt!$K$27,Kataloge!$E$2:$F$4,2,FALSE),"")</f>
        <v/>
      </c>
      <c r="P5" s="245" t="str">
        <f>IF(AND($B5&lt;&gt;"",Haushaltsjahr=Kataloge!H$11),VLOOKUP(Deckblatt!$K$27,Kataloge!$E$2:$F$4,2,FALSE),"")</f>
        <v/>
      </c>
      <c r="Q5" s="245" t="str">
        <f>IF(AND($B5&lt;&gt;"",Haushaltsjahr=Kataloge!I$11),VLOOKUP(Deckblatt!$K$27,Kataloge!$E$2:$F$4,2,FALSE),"")</f>
        <v/>
      </c>
      <c r="R5" s="245" t="str">
        <f>IF(AND($B5&lt;&gt;"",Haushaltsjahr=Kataloge!J$11),VLOOKUP(Deckblatt!$K$27,Kataloge!$E$2:$F$4,2,FALSE),"")</f>
        <v/>
      </c>
    </row>
    <row r="6" spans="1:18" ht="18" customHeight="1" x14ac:dyDescent="0.25">
      <c r="A6" s="240" t="str">
        <f t="shared" si="2"/>
        <v/>
      </c>
      <c r="B6" s="241" t="str">
        <f t="shared" si="3"/>
        <v/>
      </c>
      <c r="C6" s="244" t="str">
        <f>IF(OR(Deckblatt!$K$19="Bitte auswählen!",Deckblatt!$K$19=""),"",IF(D6="","",Deckblatt!$K$19))</f>
        <v/>
      </c>
      <c r="D6" s="240" t="str">
        <f>'Kopierhilfe TN-Daten'!D6</f>
        <v/>
      </c>
      <c r="E6" s="240" t="str">
        <f t="shared" si="0"/>
        <v/>
      </c>
      <c r="F6" s="240" t="str">
        <f t="shared" si="1"/>
        <v/>
      </c>
      <c r="G6" s="241" t="str">
        <f>IF(D6="","",Deckblatt!$K$25)</f>
        <v/>
      </c>
      <c r="H6" s="246" t="str">
        <f>IF(D6&lt;&gt;"",VLOOKUP(D6,Anwesenheitsliste!$B$18:$BU$196,72,FALSE),"")</f>
        <v/>
      </c>
      <c r="I6" s="245" t="str">
        <f>IF(OR(Deckblatt!$K$27="Bitte auswählen!",Deckblatt!$K$27=""),"",IF(H6="","",Deckblatt!$K$27))</f>
        <v/>
      </c>
      <c r="J6" s="250" t="str">
        <f t="shared" si="4"/>
        <v/>
      </c>
      <c r="K6" s="241" t="str">
        <f t="shared" si="5"/>
        <v/>
      </c>
      <c r="L6" s="242"/>
      <c r="M6" s="245" t="str">
        <f>IF(AND($B6&lt;&gt;"",Haushaltsjahr=Kataloge!E$11),VLOOKUP(Deckblatt!$K$27,Kataloge!$E$2:$F$4,2,FALSE),"")</f>
        <v/>
      </c>
      <c r="N6" s="245" t="str">
        <f>IF(AND($B6&lt;&gt;"",Haushaltsjahr=Kataloge!F$11),VLOOKUP(Deckblatt!$K$27,Kataloge!$E$2:$F$4,2,FALSE),"")</f>
        <v/>
      </c>
      <c r="O6" s="245" t="str">
        <f>IF(AND($B6&lt;&gt;"",Haushaltsjahr=Kataloge!G$11),VLOOKUP(Deckblatt!$K$27,Kataloge!$E$2:$F$4,2,FALSE),"")</f>
        <v/>
      </c>
      <c r="P6" s="245" t="str">
        <f>IF(AND($B6&lt;&gt;"",Haushaltsjahr=Kataloge!H$11),VLOOKUP(Deckblatt!$K$27,Kataloge!$E$2:$F$4,2,FALSE),"")</f>
        <v/>
      </c>
      <c r="Q6" s="245" t="str">
        <f>IF(AND($B6&lt;&gt;"",Haushaltsjahr=Kataloge!I$11),VLOOKUP(Deckblatt!$K$27,Kataloge!$E$2:$F$4,2,FALSE),"")</f>
        <v/>
      </c>
      <c r="R6" s="245" t="str">
        <f>IF(AND($B6&lt;&gt;"",Haushaltsjahr=Kataloge!J$11),VLOOKUP(Deckblatt!$K$27,Kataloge!$E$2:$F$4,2,FALSE),"")</f>
        <v/>
      </c>
    </row>
    <row r="7" spans="1:18" ht="18" customHeight="1" x14ac:dyDescent="0.25">
      <c r="A7" s="240" t="str">
        <f t="shared" si="2"/>
        <v/>
      </c>
      <c r="B7" s="241" t="str">
        <f t="shared" si="3"/>
        <v/>
      </c>
      <c r="C7" s="244" t="str">
        <f>IF(OR(Deckblatt!$K$19="Bitte auswählen!",Deckblatt!$K$19=""),"",IF(D7="","",Deckblatt!$K$19))</f>
        <v/>
      </c>
      <c r="D7" s="240" t="str">
        <f>'Kopierhilfe TN-Daten'!D7</f>
        <v/>
      </c>
      <c r="E7" s="240" t="str">
        <f t="shared" si="0"/>
        <v/>
      </c>
      <c r="F7" s="240" t="str">
        <f t="shared" si="1"/>
        <v/>
      </c>
      <c r="G7" s="241" t="str">
        <f>IF(D7="","",Deckblatt!$K$25)</f>
        <v/>
      </c>
      <c r="H7" s="246" t="str">
        <f>IF(D7&lt;&gt;"",VLOOKUP(D7,Anwesenheitsliste!$B$18:$BU$196,72,FALSE),"")</f>
        <v/>
      </c>
      <c r="I7" s="245" t="str">
        <f>IF(OR(Deckblatt!$K$27="Bitte auswählen!",Deckblatt!$K$27=""),"",IF(H7="","",Deckblatt!$K$27))</f>
        <v/>
      </c>
      <c r="J7" s="250" t="str">
        <f t="shared" si="4"/>
        <v/>
      </c>
      <c r="K7" s="241" t="str">
        <f t="shared" si="5"/>
        <v/>
      </c>
      <c r="L7" s="242"/>
      <c r="M7" s="245" t="str">
        <f>IF(AND($B7&lt;&gt;"",Haushaltsjahr=Kataloge!E$11),VLOOKUP(Deckblatt!$K$27,Kataloge!$E$2:$F$4,2,FALSE),"")</f>
        <v/>
      </c>
      <c r="N7" s="245" t="str">
        <f>IF(AND($B7&lt;&gt;"",Haushaltsjahr=Kataloge!F$11),VLOOKUP(Deckblatt!$K$27,Kataloge!$E$2:$F$4,2,FALSE),"")</f>
        <v/>
      </c>
      <c r="O7" s="245" t="str">
        <f>IF(AND($B7&lt;&gt;"",Haushaltsjahr=Kataloge!G$11),VLOOKUP(Deckblatt!$K$27,Kataloge!$E$2:$F$4,2,FALSE),"")</f>
        <v/>
      </c>
      <c r="P7" s="245" t="str">
        <f>IF(AND($B7&lt;&gt;"",Haushaltsjahr=Kataloge!H$11),VLOOKUP(Deckblatt!$K$27,Kataloge!$E$2:$F$4,2,FALSE),"")</f>
        <v/>
      </c>
      <c r="Q7" s="245" t="str">
        <f>IF(AND($B7&lt;&gt;"",Haushaltsjahr=Kataloge!I$11),VLOOKUP(Deckblatt!$K$27,Kataloge!$E$2:$F$4,2,FALSE),"")</f>
        <v/>
      </c>
      <c r="R7" s="245" t="str">
        <f>IF(AND($B7&lt;&gt;"",Haushaltsjahr=Kataloge!J$11),VLOOKUP(Deckblatt!$K$27,Kataloge!$E$2:$F$4,2,FALSE),"")</f>
        <v/>
      </c>
    </row>
    <row r="8" spans="1:18" ht="18" customHeight="1" x14ac:dyDescent="0.25">
      <c r="A8" s="240" t="str">
        <f t="shared" si="2"/>
        <v/>
      </c>
      <c r="B8" s="241" t="str">
        <f t="shared" si="3"/>
        <v/>
      </c>
      <c r="C8" s="244" t="str">
        <f>IF(OR(Deckblatt!$K$19="Bitte auswählen!",Deckblatt!$K$19=""),"",IF(D8="","",Deckblatt!$K$19))</f>
        <v/>
      </c>
      <c r="D8" s="240" t="str">
        <f>'Kopierhilfe TN-Daten'!D8</f>
        <v/>
      </c>
      <c r="E8" s="240" t="str">
        <f t="shared" si="0"/>
        <v/>
      </c>
      <c r="F8" s="240" t="str">
        <f t="shared" si="1"/>
        <v/>
      </c>
      <c r="G8" s="241" t="str">
        <f>IF(D8="","",Deckblatt!$K$25)</f>
        <v/>
      </c>
      <c r="H8" s="246" t="str">
        <f>IF(D8&lt;&gt;"",VLOOKUP(D8,Anwesenheitsliste!$B$18:$BU$196,72,FALSE),"")</f>
        <v/>
      </c>
      <c r="I8" s="245" t="str">
        <f>IF(OR(Deckblatt!$K$27="Bitte auswählen!",Deckblatt!$K$27=""),"",IF(H8="","",Deckblatt!$K$27))</f>
        <v/>
      </c>
      <c r="J8" s="250" t="str">
        <f t="shared" si="4"/>
        <v/>
      </c>
      <c r="K8" s="241" t="str">
        <f t="shared" si="5"/>
        <v/>
      </c>
      <c r="L8" s="242"/>
      <c r="M8" s="245" t="str">
        <f>IF(AND($B8&lt;&gt;"",Haushaltsjahr=Kataloge!E$11),VLOOKUP(Deckblatt!$K$27,Kataloge!$E$2:$F$4,2,FALSE),"")</f>
        <v/>
      </c>
      <c r="N8" s="245" t="str">
        <f>IF(AND($B8&lt;&gt;"",Haushaltsjahr=Kataloge!F$11),VLOOKUP(Deckblatt!$K$27,Kataloge!$E$2:$F$4,2,FALSE),"")</f>
        <v/>
      </c>
      <c r="O8" s="245" t="str">
        <f>IF(AND($B8&lt;&gt;"",Haushaltsjahr=Kataloge!G$11),VLOOKUP(Deckblatt!$K$27,Kataloge!$E$2:$F$4,2,FALSE),"")</f>
        <v/>
      </c>
      <c r="P8" s="245" t="str">
        <f>IF(AND($B8&lt;&gt;"",Haushaltsjahr=Kataloge!H$11),VLOOKUP(Deckblatt!$K$27,Kataloge!$E$2:$F$4,2,FALSE),"")</f>
        <v/>
      </c>
      <c r="Q8" s="245" t="str">
        <f>IF(AND($B8&lt;&gt;"",Haushaltsjahr=Kataloge!I$11),VLOOKUP(Deckblatt!$K$27,Kataloge!$E$2:$F$4,2,FALSE),"")</f>
        <v/>
      </c>
      <c r="R8" s="245" t="str">
        <f>IF(AND($B8&lt;&gt;"",Haushaltsjahr=Kataloge!J$11),VLOOKUP(Deckblatt!$K$27,Kataloge!$E$2:$F$4,2,FALSE),"")</f>
        <v/>
      </c>
    </row>
    <row r="9" spans="1:18" ht="18" customHeight="1" x14ac:dyDescent="0.25">
      <c r="A9" s="240" t="str">
        <f t="shared" si="2"/>
        <v/>
      </c>
      <c r="B9" s="241" t="str">
        <f t="shared" si="3"/>
        <v/>
      </c>
      <c r="C9" s="244" t="str">
        <f>IF(OR(Deckblatt!$K$19="Bitte auswählen!",Deckblatt!$K$19=""),"",IF(D9="","",Deckblatt!$K$19))</f>
        <v/>
      </c>
      <c r="D9" s="240" t="str">
        <f>'Kopierhilfe TN-Daten'!D9</f>
        <v/>
      </c>
      <c r="E9" s="240" t="str">
        <f t="shared" si="0"/>
        <v/>
      </c>
      <c r="F9" s="240" t="str">
        <f t="shared" si="1"/>
        <v/>
      </c>
      <c r="G9" s="241" t="str">
        <f>IF(D9="","",Deckblatt!$K$25)</f>
        <v/>
      </c>
      <c r="H9" s="246" t="str">
        <f>IF(D9&lt;&gt;"",VLOOKUP(D9,Anwesenheitsliste!$B$18:$BU$196,72,FALSE),"")</f>
        <v/>
      </c>
      <c r="I9" s="245" t="str">
        <f>IF(OR(Deckblatt!$K$27="Bitte auswählen!",Deckblatt!$K$27=""),"",IF(H9="","",Deckblatt!$K$27))</f>
        <v/>
      </c>
      <c r="J9" s="250" t="str">
        <f t="shared" si="4"/>
        <v/>
      </c>
      <c r="K9" s="241" t="str">
        <f t="shared" si="5"/>
        <v/>
      </c>
      <c r="L9" s="242"/>
      <c r="M9" s="245" t="str">
        <f>IF(AND($B9&lt;&gt;"",Haushaltsjahr=Kataloge!E$11),VLOOKUP(Deckblatt!$K$27,Kataloge!$E$2:$F$4,2,FALSE),"")</f>
        <v/>
      </c>
      <c r="N9" s="245" t="str">
        <f>IF(AND($B9&lt;&gt;"",Haushaltsjahr=Kataloge!F$11),VLOOKUP(Deckblatt!$K$27,Kataloge!$E$2:$F$4,2,FALSE),"")</f>
        <v/>
      </c>
      <c r="O9" s="245" t="str">
        <f>IF(AND($B9&lt;&gt;"",Haushaltsjahr=Kataloge!G$11),VLOOKUP(Deckblatt!$K$27,Kataloge!$E$2:$F$4,2,FALSE),"")</f>
        <v/>
      </c>
      <c r="P9" s="245" t="str">
        <f>IF(AND($B9&lt;&gt;"",Haushaltsjahr=Kataloge!H$11),VLOOKUP(Deckblatt!$K$27,Kataloge!$E$2:$F$4,2,FALSE),"")</f>
        <v/>
      </c>
      <c r="Q9" s="245" t="str">
        <f>IF(AND($B9&lt;&gt;"",Haushaltsjahr=Kataloge!I$11),VLOOKUP(Deckblatt!$K$27,Kataloge!$E$2:$F$4,2,FALSE),"")</f>
        <v/>
      </c>
      <c r="R9" s="245" t="str">
        <f>IF(AND($B9&lt;&gt;"",Haushaltsjahr=Kataloge!J$11),VLOOKUP(Deckblatt!$K$27,Kataloge!$E$2:$F$4,2,FALSE),"")</f>
        <v/>
      </c>
    </row>
    <row r="10" spans="1:18" ht="18" customHeight="1" x14ac:dyDescent="0.25">
      <c r="A10" s="240" t="str">
        <f t="shared" si="2"/>
        <v/>
      </c>
      <c r="B10" s="241" t="str">
        <f t="shared" si="3"/>
        <v/>
      </c>
      <c r="C10" s="244" t="str">
        <f>IF(OR(Deckblatt!$K$19="Bitte auswählen!",Deckblatt!$K$19=""),"",IF(D10="","",Deckblatt!$K$19))</f>
        <v/>
      </c>
      <c r="D10" s="240" t="str">
        <f>'Kopierhilfe TN-Daten'!D10</f>
        <v/>
      </c>
      <c r="E10" s="240" t="str">
        <f t="shared" si="0"/>
        <v/>
      </c>
      <c r="F10" s="240" t="str">
        <f t="shared" si="1"/>
        <v/>
      </c>
      <c r="G10" s="241" t="str">
        <f>IF(D10="","",Deckblatt!$K$25)</f>
        <v/>
      </c>
      <c r="H10" s="246" t="str">
        <f>IF(D10&lt;&gt;"",VLOOKUP(D10,Anwesenheitsliste!$B$18:$BU$196,72,FALSE),"")</f>
        <v/>
      </c>
      <c r="I10" s="245" t="str">
        <f>IF(OR(Deckblatt!$K$27="Bitte auswählen!",Deckblatt!$K$27=""),"",IF(H10="","",Deckblatt!$K$27))</f>
        <v/>
      </c>
      <c r="J10" s="250" t="str">
        <f t="shared" si="4"/>
        <v/>
      </c>
      <c r="K10" s="241" t="str">
        <f t="shared" si="5"/>
        <v/>
      </c>
      <c r="L10" s="242"/>
      <c r="M10" s="245" t="str">
        <f>IF(AND($B10&lt;&gt;"",Haushaltsjahr=Kataloge!E$11),VLOOKUP(Deckblatt!$K$27,Kataloge!$E$2:$F$4,2,FALSE),"")</f>
        <v/>
      </c>
      <c r="N10" s="245" t="str">
        <f>IF(AND($B10&lt;&gt;"",Haushaltsjahr=Kataloge!F$11),VLOOKUP(Deckblatt!$K$27,Kataloge!$E$2:$F$4,2,FALSE),"")</f>
        <v/>
      </c>
      <c r="O10" s="245" t="str">
        <f>IF(AND($B10&lt;&gt;"",Haushaltsjahr=Kataloge!G$11),VLOOKUP(Deckblatt!$K$27,Kataloge!$E$2:$F$4,2,FALSE),"")</f>
        <v/>
      </c>
      <c r="P10" s="245" t="str">
        <f>IF(AND($B10&lt;&gt;"",Haushaltsjahr=Kataloge!H$11),VLOOKUP(Deckblatt!$K$27,Kataloge!$E$2:$F$4,2,FALSE),"")</f>
        <v/>
      </c>
      <c r="Q10" s="245" t="str">
        <f>IF(AND($B10&lt;&gt;"",Haushaltsjahr=Kataloge!I$11),VLOOKUP(Deckblatt!$K$27,Kataloge!$E$2:$F$4,2,FALSE),"")</f>
        <v/>
      </c>
      <c r="R10" s="245" t="str">
        <f>IF(AND($B10&lt;&gt;"",Haushaltsjahr=Kataloge!J$11),VLOOKUP(Deckblatt!$K$27,Kataloge!$E$2:$F$4,2,FALSE),"")</f>
        <v/>
      </c>
    </row>
    <row r="11" spans="1:18" ht="18" customHeight="1" x14ac:dyDescent="0.25">
      <c r="A11" s="240" t="str">
        <f t="shared" si="2"/>
        <v/>
      </c>
      <c r="B11" s="241" t="str">
        <f t="shared" si="3"/>
        <v/>
      </c>
      <c r="C11" s="244" t="str">
        <f>IF(OR(Deckblatt!$K$19="Bitte auswählen!",Deckblatt!$K$19=""),"",IF(D11="","",Deckblatt!$K$19))</f>
        <v/>
      </c>
      <c r="D11" s="240" t="str">
        <f>'Kopierhilfe TN-Daten'!D11</f>
        <v/>
      </c>
      <c r="E11" s="240" t="str">
        <f t="shared" si="0"/>
        <v/>
      </c>
      <c r="F11" s="240" t="str">
        <f t="shared" si="1"/>
        <v/>
      </c>
      <c r="G11" s="241" t="str">
        <f>IF(D11="","",Deckblatt!$K$25)</f>
        <v/>
      </c>
      <c r="H11" s="246" t="str">
        <f>IF(D11&lt;&gt;"",VLOOKUP(D11,Anwesenheitsliste!$B$18:$BU$196,72,FALSE),"")</f>
        <v/>
      </c>
      <c r="I11" s="245" t="str">
        <f>IF(OR(Deckblatt!$K$27="Bitte auswählen!",Deckblatt!$K$27=""),"",IF(H11="","",Deckblatt!$K$27))</f>
        <v/>
      </c>
      <c r="J11" s="250" t="str">
        <f t="shared" si="4"/>
        <v/>
      </c>
      <c r="K11" s="241" t="str">
        <f t="shared" si="5"/>
        <v/>
      </c>
      <c r="L11" s="242"/>
      <c r="M11" s="245" t="str">
        <f>IF(AND($B11&lt;&gt;"",Haushaltsjahr=Kataloge!E$11),VLOOKUP(Deckblatt!$K$27,Kataloge!$E$2:$F$4,2,FALSE),"")</f>
        <v/>
      </c>
      <c r="N11" s="245" t="str">
        <f>IF(AND($B11&lt;&gt;"",Haushaltsjahr=Kataloge!F$11),VLOOKUP(Deckblatt!$K$27,Kataloge!$E$2:$F$4,2,FALSE),"")</f>
        <v/>
      </c>
      <c r="O11" s="245" t="str">
        <f>IF(AND($B11&lt;&gt;"",Haushaltsjahr=Kataloge!G$11),VLOOKUP(Deckblatt!$K$27,Kataloge!$E$2:$F$4,2,FALSE),"")</f>
        <v/>
      </c>
      <c r="P11" s="245" t="str">
        <f>IF(AND($B11&lt;&gt;"",Haushaltsjahr=Kataloge!H$11),VLOOKUP(Deckblatt!$K$27,Kataloge!$E$2:$F$4,2,FALSE),"")</f>
        <v/>
      </c>
      <c r="Q11" s="245" t="str">
        <f>IF(AND($B11&lt;&gt;"",Haushaltsjahr=Kataloge!I$11),VLOOKUP(Deckblatt!$K$27,Kataloge!$E$2:$F$4,2,FALSE),"")</f>
        <v/>
      </c>
      <c r="R11" s="245" t="str">
        <f>IF(AND($B11&lt;&gt;"",Haushaltsjahr=Kataloge!J$11),VLOOKUP(Deckblatt!$K$27,Kataloge!$E$2:$F$4,2,FALSE),"")</f>
        <v/>
      </c>
    </row>
    <row r="12" spans="1:18" ht="18" customHeight="1" x14ac:dyDescent="0.25">
      <c r="A12" s="240" t="str">
        <f t="shared" si="2"/>
        <v/>
      </c>
      <c r="B12" s="241" t="str">
        <f t="shared" si="3"/>
        <v/>
      </c>
      <c r="C12" s="244" t="str">
        <f>IF(OR(Deckblatt!$K$19="Bitte auswählen!",Deckblatt!$K$19=""),"",IF(D12="","",Deckblatt!$K$19))</f>
        <v/>
      </c>
      <c r="D12" s="240" t="str">
        <f>'Kopierhilfe TN-Daten'!D12</f>
        <v/>
      </c>
      <c r="E12" s="240" t="str">
        <f t="shared" si="0"/>
        <v/>
      </c>
      <c r="F12" s="240" t="str">
        <f t="shared" si="1"/>
        <v/>
      </c>
      <c r="G12" s="241" t="str">
        <f>IF(D12="","",Deckblatt!$K$25)</f>
        <v/>
      </c>
      <c r="H12" s="246" t="str">
        <f>IF(D12&lt;&gt;"",VLOOKUP(D12,Anwesenheitsliste!$B$18:$BU$196,72,FALSE),"")</f>
        <v/>
      </c>
      <c r="I12" s="245" t="str">
        <f>IF(OR(Deckblatt!$K$27="Bitte auswählen!",Deckblatt!$K$27=""),"",IF(H12="","",Deckblatt!$K$27))</f>
        <v/>
      </c>
      <c r="J12" s="250" t="str">
        <f t="shared" si="4"/>
        <v/>
      </c>
      <c r="K12" s="241" t="str">
        <f t="shared" si="5"/>
        <v/>
      </c>
      <c r="L12" s="242"/>
      <c r="M12" s="245" t="str">
        <f>IF(AND($B12&lt;&gt;"",Haushaltsjahr=Kataloge!E$11),VLOOKUP(Deckblatt!$K$27,Kataloge!$E$2:$F$4,2,FALSE),"")</f>
        <v/>
      </c>
      <c r="N12" s="245" t="str">
        <f>IF(AND($B12&lt;&gt;"",Haushaltsjahr=Kataloge!F$11),VLOOKUP(Deckblatt!$K$27,Kataloge!$E$2:$F$4,2,FALSE),"")</f>
        <v/>
      </c>
      <c r="O12" s="245" t="str">
        <f>IF(AND($B12&lt;&gt;"",Haushaltsjahr=Kataloge!G$11),VLOOKUP(Deckblatt!$K$27,Kataloge!$E$2:$F$4,2,FALSE),"")</f>
        <v/>
      </c>
      <c r="P12" s="245" t="str">
        <f>IF(AND($B12&lt;&gt;"",Haushaltsjahr=Kataloge!H$11),VLOOKUP(Deckblatt!$K$27,Kataloge!$E$2:$F$4,2,FALSE),"")</f>
        <v/>
      </c>
      <c r="Q12" s="245" t="str">
        <f>IF(AND($B12&lt;&gt;"",Haushaltsjahr=Kataloge!I$11),VLOOKUP(Deckblatt!$K$27,Kataloge!$E$2:$F$4,2,FALSE),"")</f>
        <v/>
      </c>
      <c r="R12" s="245" t="str">
        <f>IF(AND($B12&lt;&gt;"",Haushaltsjahr=Kataloge!J$11),VLOOKUP(Deckblatt!$K$27,Kataloge!$E$2:$F$4,2,FALSE),"")</f>
        <v/>
      </c>
    </row>
    <row r="13" spans="1:18" ht="18" customHeight="1" x14ac:dyDescent="0.25">
      <c r="A13" s="240" t="str">
        <f t="shared" si="2"/>
        <v/>
      </c>
      <c r="B13" s="241" t="str">
        <f t="shared" si="3"/>
        <v/>
      </c>
      <c r="C13" s="244" t="str">
        <f>IF(OR(Deckblatt!$K$19="Bitte auswählen!",Deckblatt!$K$19=""),"",IF(D13="","",Deckblatt!$K$19))</f>
        <v/>
      </c>
      <c r="D13" s="240" t="str">
        <f>'Kopierhilfe TN-Daten'!D13</f>
        <v/>
      </c>
      <c r="E13" s="240" t="str">
        <f t="shared" si="0"/>
        <v/>
      </c>
      <c r="F13" s="240" t="str">
        <f t="shared" si="1"/>
        <v/>
      </c>
      <c r="G13" s="241" t="str">
        <f>IF(D13="","",Deckblatt!$K$25)</f>
        <v/>
      </c>
      <c r="H13" s="246" t="str">
        <f>IF(D13&lt;&gt;"",VLOOKUP(D13,Anwesenheitsliste!$B$18:$BU$196,72,FALSE),"")</f>
        <v/>
      </c>
      <c r="I13" s="245" t="str">
        <f>IF(OR(Deckblatt!$K$27="Bitte auswählen!",Deckblatt!$K$27=""),"",IF(H13="","",Deckblatt!$K$27))</f>
        <v/>
      </c>
      <c r="J13" s="250" t="str">
        <f t="shared" si="4"/>
        <v/>
      </c>
      <c r="K13" s="241" t="str">
        <f t="shared" si="5"/>
        <v/>
      </c>
      <c r="L13" s="242"/>
      <c r="M13" s="245" t="str">
        <f>IF(AND($B13&lt;&gt;"",Haushaltsjahr=Kataloge!E$11),VLOOKUP(Deckblatt!$K$27,Kataloge!$E$2:$F$4,2,FALSE),"")</f>
        <v/>
      </c>
      <c r="N13" s="245" t="str">
        <f>IF(AND($B13&lt;&gt;"",Haushaltsjahr=Kataloge!F$11),VLOOKUP(Deckblatt!$K$27,Kataloge!$E$2:$F$4,2,FALSE),"")</f>
        <v/>
      </c>
      <c r="O13" s="245" t="str">
        <f>IF(AND($B13&lt;&gt;"",Haushaltsjahr=Kataloge!G$11),VLOOKUP(Deckblatt!$K$27,Kataloge!$E$2:$F$4,2,FALSE),"")</f>
        <v/>
      </c>
      <c r="P13" s="245" t="str">
        <f>IF(AND($B13&lt;&gt;"",Haushaltsjahr=Kataloge!H$11),VLOOKUP(Deckblatt!$K$27,Kataloge!$E$2:$F$4,2,FALSE),"")</f>
        <v/>
      </c>
      <c r="Q13" s="245" t="str">
        <f>IF(AND($B13&lt;&gt;"",Haushaltsjahr=Kataloge!I$11),VLOOKUP(Deckblatt!$K$27,Kataloge!$E$2:$F$4,2,FALSE),"")</f>
        <v/>
      </c>
      <c r="R13" s="245" t="str">
        <f>IF(AND($B13&lt;&gt;"",Haushaltsjahr=Kataloge!J$11),VLOOKUP(Deckblatt!$K$27,Kataloge!$E$2:$F$4,2,FALSE),"")</f>
        <v/>
      </c>
    </row>
    <row r="14" spans="1:18" ht="18" customHeight="1" x14ac:dyDescent="0.25">
      <c r="A14" s="240" t="str">
        <f t="shared" si="2"/>
        <v/>
      </c>
      <c r="B14" s="241" t="str">
        <f t="shared" si="3"/>
        <v/>
      </c>
      <c r="C14" s="244" t="str">
        <f>IF(OR(Deckblatt!$K$19="Bitte auswählen!",Deckblatt!$K$19=""),"",IF(D14="","",Deckblatt!$K$19))</f>
        <v/>
      </c>
      <c r="D14" s="240" t="str">
        <f>'Kopierhilfe TN-Daten'!D14</f>
        <v/>
      </c>
      <c r="E14" s="240" t="str">
        <f t="shared" si="0"/>
        <v/>
      </c>
      <c r="F14" s="240" t="str">
        <f t="shared" si="1"/>
        <v/>
      </c>
      <c r="G14" s="241" t="str">
        <f>IF(D14="","",Deckblatt!$K$25)</f>
        <v/>
      </c>
      <c r="H14" s="246" t="str">
        <f>IF(D14&lt;&gt;"",VLOOKUP(D14,Anwesenheitsliste!$B$18:$BU$196,72,FALSE),"")</f>
        <v/>
      </c>
      <c r="I14" s="245" t="str">
        <f>IF(OR(Deckblatt!$K$27="Bitte auswählen!",Deckblatt!$K$27=""),"",IF(H14="","",Deckblatt!$K$27))</f>
        <v/>
      </c>
      <c r="J14" s="250" t="str">
        <f t="shared" si="4"/>
        <v/>
      </c>
      <c r="K14" s="241" t="str">
        <f t="shared" si="5"/>
        <v/>
      </c>
      <c r="L14" s="242"/>
      <c r="M14" s="245" t="str">
        <f>IF(AND($B14&lt;&gt;"",Haushaltsjahr=Kataloge!E$11),VLOOKUP(Deckblatt!$K$27,Kataloge!$E$2:$F$4,2,FALSE),"")</f>
        <v/>
      </c>
      <c r="N14" s="245" t="str">
        <f>IF(AND($B14&lt;&gt;"",Haushaltsjahr=Kataloge!F$11),VLOOKUP(Deckblatt!$K$27,Kataloge!$E$2:$F$4,2,FALSE),"")</f>
        <v/>
      </c>
      <c r="O14" s="245" t="str">
        <f>IF(AND($B14&lt;&gt;"",Haushaltsjahr=Kataloge!G$11),VLOOKUP(Deckblatt!$K$27,Kataloge!$E$2:$F$4,2,FALSE),"")</f>
        <v/>
      </c>
      <c r="P14" s="245" t="str">
        <f>IF(AND($B14&lt;&gt;"",Haushaltsjahr=Kataloge!H$11),VLOOKUP(Deckblatt!$K$27,Kataloge!$E$2:$F$4,2,FALSE),"")</f>
        <v/>
      </c>
      <c r="Q14" s="245" t="str">
        <f>IF(AND($B14&lt;&gt;"",Haushaltsjahr=Kataloge!I$11),VLOOKUP(Deckblatt!$K$27,Kataloge!$E$2:$F$4,2,FALSE),"")</f>
        <v/>
      </c>
      <c r="R14" s="245" t="str">
        <f>IF(AND($B14&lt;&gt;"",Haushaltsjahr=Kataloge!J$11),VLOOKUP(Deckblatt!$K$27,Kataloge!$E$2:$F$4,2,FALSE),"")</f>
        <v/>
      </c>
    </row>
    <row r="15" spans="1:18" ht="18" customHeight="1" x14ac:dyDescent="0.25">
      <c r="A15" s="240" t="str">
        <f t="shared" si="2"/>
        <v/>
      </c>
      <c r="B15" s="241" t="str">
        <f t="shared" si="3"/>
        <v/>
      </c>
      <c r="C15" s="244" t="str">
        <f>IF(OR(Deckblatt!$K$19="Bitte auswählen!",Deckblatt!$K$19=""),"",IF(D15="","",Deckblatt!$K$19))</f>
        <v/>
      </c>
      <c r="D15" s="240" t="str">
        <f>'Kopierhilfe TN-Daten'!D15</f>
        <v/>
      </c>
      <c r="E15" s="240" t="str">
        <f t="shared" si="0"/>
        <v/>
      </c>
      <c r="F15" s="240" t="str">
        <f t="shared" si="1"/>
        <v/>
      </c>
      <c r="G15" s="241" t="str">
        <f>IF(D15="","",Deckblatt!$K$25)</f>
        <v/>
      </c>
      <c r="H15" s="246" t="str">
        <f>IF(D15&lt;&gt;"",VLOOKUP(D15,Anwesenheitsliste!$B$18:$BU$196,72,FALSE),"")</f>
        <v/>
      </c>
      <c r="I15" s="245" t="str">
        <f>IF(OR(Deckblatt!$K$27="Bitte auswählen!",Deckblatt!$K$27=""),"",IF(H15="","",Deckblatt!$K$27))</f>
        <v/>
      </c>
      <c r="J15" s="250" t="str">
        <f t="shared" si="4"/>
        <v/>
      </c>
      <c r="K15" s="241" t="str">
        <f t="shared" si="5"/>
        <v/>
      </c>
      <c r="L15" s="242"/>
      <c r="M15" s="245" t="str">
        <f>IF(AND($B15&lt;&gt;"",Haushaltsjahr=Kataloge!E$11),VLOOKUP(Deckblatt!$K$27,Kataloge!$E$2:$F$4,2,FALSE),"")</f>
        <v/>
      </c>
      <c r="N15" s="245" t="str">
        <f>IF(AND($B15&lt;&gt;"",Haushaltsjahr=Kataloge!F$11),VLOOKUP(Deckblatt!$K$27,Kataloge!$E$2:$F$4,2,FALSE),"")</f>
        <v/>
      </c>
      <c r="O15" s="245" t="str">
        <f>IF(AND($B15&lt;&gt;"",Haushaltsjahr=Kataloge!G$11),VLOOKUP(Deckblatt!$K$27,Kataloge!$E$2:$F$4,2,FALSE),"")</f>
        <v/>
      </c>
      <c r="P15" s="245" t="str">
        <f>IF(AND($B15&lt;&gt;"",Haushaltsjahr=Kataloge!H$11),VLOOKUP(Deckblatt!$K$27,Kataloge!$E$2:$F$4,2,FALSE),"")</f>
        <v/>
      </c>
      <c r="Q15" s="245" t="str">
        <f>IF(AND($B15&lt;&gt;"",Haushaltsjahr=Kataloge!I$11),VLOOKUP(Deckblatt!$K$27,Kataloge!$E$2:$F$4,2,FALSE),"")</f>
        <v/>
      </c>
      <c r="R15" s="245" t="str">
        <f>IF(AND($B15&lt;&gt;"",Haushaltsjahr=Kataloge!J$11),VLOOKUP(Deckblatt!$K$27,Kataloge!$E$2:$F$4,2,FALSE),"")</f>
        <v/>
      </c>
    </row>
    <row r="16" spans="1:18" ht="18" customHeight="1" x14ac:dyDescent="0.25">
      <c r="A16" s="240" t="str">
        <f t="shared" si="2"/>
        <v/>
      </c>
      <c r="B16" s="241" t="str">
        <f t="shared" si="3"/>
        <v/>
      </c>
      <c r="C16" s="244" t="str">
        <f>IF(OR(Deckblatt!$K$19="Bitte auswählen!",Deckblatt!$K$19=""),"",IF(D16="","",Deckblatt!$K$19))</f>
        <v/>
      </c>
      <c r="D16" s="240" t="str">
        <f>'Kopierhilfe TN-Daten'!D16</f>
        <v/>
      </c>
      <c r="E16" s="240" t="str">
        <f t="shared" si="0"/>
        <v/>
      </c>
      <c r="F16" s="240" t="str">
        <f t="shared" si="1"/>
        <v/>
      </c>
      <c r="G16" s="241" t="str">
        <f>IF(D16="","",Deckblatt!$K$25)</f>
        <v/>
      </c>
      <c r="H16" s="246" t="str">
        <f>IF(D16&lt;&gt;"",VLOOKUP(D16,Anwesenheitsliste!$B$18:$BU$196,72,FALSE),"")</f>
        <v/>
      </c>
      <c r="I16" s="245" t="str">
        <f>IF(OR(Deckblatt!$K$27="Bitte auswählen!",Deckblatt!$K$27=""),"",IF(H16="","",Deckblatt!$K$27))</f>
        <v/>
      </c>
      <c r="J16" s="250" t="str">
        <f t="shared" si="4"/>
        <v/>
      </c>
      <c r="K16" s="241" t="str">
        <f t="shared" si="5"/>
        <v/>
      </c>
      <c r="L16" s="242"/>
      <c r="M16" s="245" t="str">
        <f>IF(AND($B16&lt;&gt;"",Haushaltsjahr=Kataloge!E$11),VLOOKUP(Deckblatt!$K$27,Kataloge!$E$2:$F$4,2,FALSE),"")</f>
        <v/>
      </c>
      <c r="N16" s="245" t="str">
        <f>IF(AND($B16&lt;&gt;"",Haushaltsjahr=Kataloge!F$11),VLOOKUP(Deckblatt!$K$27,Kataloge!$E$2:$F$4,2,FALSE),"")</f>
        <v/>
      </c>
      <c r="O16" s="245" t="str">
        <f>IF(AND($B16&lt;&gt;"",Haushaltsjahr=Kataloge!G$11),VLOOKUP(Deckblatt!$K$27,Kataloge!$E$2:$F$4,2,FALSE),"")</f>
        <v/>
      </c>
      <c r="P16" s="245" t="str">
        <f>IF(AND($B16&lt;&gt;"",Haushaltsjahr=Kataloge!H$11),VLOOKUP(Deckblatt!$K$27,Kataloge!$E$2:$F$4,2,FALSE),"")</f>
        <v/>
      </c>
      <c r="Q16" s="245" t="str">
        <f>IF(AND($B16&lt;&gt;"",Haushaltsjahr=Kataloge!I$11),VLOOKUP(Deckblatt!$K$27,Kataloge!$E$2:$F$4,2,FALSE),"")</f>
        <v/>
      </c>
      <c r="R16" s="245" t="str">
        <f>IF(AND($B16&lt;&gt;"",Haushaltsjahr=Kataloge!J$11),VLOOKUP(Deckblatt!$K$27,Kataloge!$E$2:$F$4,2,FALSE),"")</f>
        <v/>
      </c>
    </row>
    <row r="17" spans="1:18" ht="18" customHeight="1" x14ac:dyDescent="0.25">
      <c r="A17" s="240" t="str">
        <f t="shared" si="2"/>
        <v/>
      </c>
      <c r="B17" s="241" t="str">
        <f t="shared" si="3"/>
        <v/>
      </c>
      <c r="C17" s="244" t="str">
        <f>IF(OR(Deckblatt!$K$19="Bitte auswählen!",Deckblatt!$K$19=""),"",IF(D17="","",Deckblatt!$K$19))</f>
        <v/>
      </c>
      <c r="D17" s="240" t="str">
        <f>'Kopierhilfe TN-Daten'!D17</f>
        <v/>
      </c>
      <c r="E17" s="240" t="str">
        <f t="shared" si="0"/>
        <v/>
      </c>
      <c r="F17" s="240" t="str">
        <f t="shared" si="1"/>
        <v/>
      </c>
      <c r="G17" s="241" t="str">
        <f>IF(D17="","",Deckblatt!$K$25)</f>
        <v/>
      </c>
      <c r="H17" s="246" t="str">
        <f>IF(D17&lt;&gt;"",VLOOKUP(D17,Anwesenheitsliste!$B$18:$BU$196,72,FALSE),"")</f>
        <v/>
      </c>
      <c r="I17" s="245" t="str">
        <f>IF(OR(Deckblatt!$K$27="Bitte auswählen!",Deckblatt!$K$27=""),"",IF(H17="","",Deckblatt!$K$27))</f>
        <v/>
      </c>
      <c r="J17" s="250" t="str">
        <f t="shared" si="4"/>
        <v/>
      </c>
      <c r="K17" s="241" t="str">
        <f t="shared" si="5"/>
        <v/>
      </c>
      <c r="L17" s="242"/>
      <c r="M17" s="245" t="str">
        <f>IF(AND($B17&lt;&gt;"",Haushaltsjahr=Kataloge!E$11),VLOOKUP(Deckblatt!$K$27,Kataloge!$E$2:$F$4,2,FALSE),"")</f>
        <v/>
      </c>
      <c r="N17" s="245" t="str">
        <f>IF(AND($B17&lt;&gt;"",Haushaltsjahr=Kataloge!F$11),VLOOKUP(Deckblatt!$K$27,Kataloge!$E$2:$F$4,2,FALSE),"")</f>
        <v/>
      </c>
      <c r="O17" s="245" t="str">
        <f>IF(AND($B17&lt;&gt;"",Haushaltsjahr=Kataloge!G$11),VLOOKUP(Deckblatt!$K$27,Kataloge!$E$2:$F$4,2,FALSE),"")</f>
        <v/>
      </c>
      <c r="P17" s="245" t="str">
        <f>IF(AND($B17&lt;&gt;"",Haushaltsjahr=Kataloge!H$11),VLOOKUP(Deckblatt!$K$27,Kataloge!$E$2:$F$4,2,FALSE),"")</f>
        <v/>
      </c>
      <c r="Q17" s="245" t="str">
        <f>IF(AND($B17&lt;&gt;"",Haushaltsjahr=Kataloge!I$11),VLOOKUP(Deckblatt!$K$27,Kataloge!$E$2:$F$4,2,FALSE),"")</f>
        <v/>
      </c>
      <c r="R17" s="245" t="str">
        <f>IF(AND($B17&lt;&gt;"",Haushaltsjahr=Kataloge!J$11),VLOOKUP(Deckblatt!$K$27,Kataloge!$E$2:$F$4,2,FALSE),"")</f>
        <v/>
      </c>
    </row>
    <row r="18" spans="1:18" ht="18" customHeight="1" x14ac:dyDescent="0.25">
      <c r="A18" s="240" t="str">
        <f t="shared" si="2"/>
        <v/>
      </c>
      <c r="B18" s="241" t="str">
        <f t="shared" si="3"/>
        <v/>
      </c>
      <c r="C18" s="244" t="str">
        <f>IF(OR(Deckblatt!$K$19="Bitte auswählen!",Deckblatt!$K$19=""),"",IF(D18="","",Deckblatt!$K$19))</f>
        <v/>
      </c>
      <c r="D18" s="240" t="str">
        <f>'Kopierhilfe TN-Daten'!D18</f>
        <v/>
      </c>
      <c r="E18" s="240" t="str">
        <f t="shared" si="0"/>
        <v/>
      </c>
      <c r="F18" s="240" t="str">
        <f t="shared" si="1"/>
        <v/>
      </c>
      <c r="G18" s="241" t="str">
        <f>IF(D18="","",Deckblatt!$K$25)</f>
        <v/>
      </c>
      <c r="H18" s="246" t="str">
        <f>IF(D18&lt;&gt;"",VLOOKUP(D18,Anwesenheitsliste!$B$18:$BU$196,72,FALSE),"")</f>
        <v/>
      </c>
      <c r="I18" s="245" t="str">
        <f>IF(OR(Deckblatt!$K$27="Bitte auswählen!",Deckblatt!$K$27=""),"",IF(H18="","",Deckblatt!$K$27))</f>
        <v/>
      </c>
      <c r="J18" s="250" t="str">
        <f t="shared" si="4"/>
        <v/>
      </c>
      <c r="K18" s="241" t="str">
        <f t="shared" si="5"/>
        <v/>
      </c>
      <c r="L18" s="242"/>
      <c r="M18" s="245" t="str">
        <f>IF(AND($B18&lt;&gt;"",Haushaltsjahr=Kataloge!E$11),VLOOKUP(Deckblatt!$K$27,Kataloge!$E$2:$F$4,2,FALSE),"")</f>
        <v/>
      </c>
      <c r="N18" s="245" t="str">
        <f>IF(AND($B18&lt;&gt;"",Haushaltsjahr=Kataloge!F$11),VLOOKUP(Deckblatt!$K$27,Kataloge!$E$2:$F$4,2,FALSE),"")</f>
        <v/>
      </c>
      <c r="O18" s="245" t="str">
        <f>IF(AND($B18&lt;&gt;"",Haushaltsjahr=Kataloge!G$11),VLOOKUP(Deckblatt!$K$27,Kataloge!$E$2:$F$4,2,FALSE),"")</f>
        <v/>
      </c>
      <c r="P18" s="245" t="str">
        <f>IF(AND($B18&lt;&gt;"",Haushaltsjahr=Kataloge!H$11),VLOOKUP(Deckblatt!$K$27,Kataloge!$E$2:$F$4,2,FALSE),"")</f>
        <v/>
      </c>
      <c r="Q18" s="245" t="str">
        <f>IF(AND($B18&lt;&gt;"",Haushaltsjahr=Kataloge!I$11),VLOOKUP(Deckblatt!$K$27,Kataloge!$E$2:$F$4,2,FALSE),"")</f>
        <v/>
      </c>
      <c r="R18" s="245" t="str">
        <f>IF(AND($B18&lt;&gt;"",Haushaltsjahr=Kataloge!J$11),VLOOKUP(Deckblatt!$K$27,Kataloge!$E$2:$F$4,2,FALSE),"")</f>
        <v/>
      </c>
    </row>
    <row r="19" spans="1:18" ht="18" customHeight="1" x14ac:dyDescent="0.25">
      <c r="A19" s="240" t="str">
        <f t="shared" si="2"/>
        <v/>
      </c>
      <c r="B19" s="241" t="str">
        <f t="shared" si="3"/>
        <v/>
      </c>
      <c r="C19" s="244" t="str">
        <f>IF(OR(Deckblatt!$K$19="Bitte auswählen!",Deckblatt!$K$19=""),"",IF(D19="","",Deckblatt!$K$19))</f>
        <v/>
      </c>
      <c r="D19" s="240" t="str">
        <f>'Kopierhilfe TN-Daten'!D19</f>
        <v/>
      </c>
      <c r="E19" s="240" t="str">
        <f t="shared" si="0"/>
        <v/>
      </c>
      <c r="F19" s="240" t="str">
        <f t="shared" si="1"/>
        <v/>
      </c>
      <c r="G19" s="241" t="str">
        <f>IF(D19="","",Deckblatt!$K$25)</f>
        <v/>
      </c>
      <c r="H19" s="246" t="str">
        <f>IF(D19&lt;&gt;"",VLOOKUP(D19,Anwesenheitsliste!$B$18:$BU$196,72,FALSE),"")</f>
        <v/>
      </c>
      <c r="I19" s="245" t="str">
        <f>IF(OR(Deckblatt!$K$27="Bitte auswählen!",Deckblatt!$K$27=""),"",IF(H19="","",Deckblatt!$K$27))</f>
        <v/>
      </c>
      <c r="J19" s="250" t="str">
        <f t="shared" si="4"/>
        <v/>
      </c>
      <c r="K19" s="241" t="str">
        <f t="shared" si="5"/>
        <v/>
      </c>
      <c r="L19" s="242"/>
      <c r="M19" s="245" t="str">
        <f>IF(AND($B19&lt;&gt;"",Haushaltsjahr=Kataloge!E$11),VLOOKUP(Deckblatt!$K$27,Kataloge!$E$2:$F$4,2,FALSE),"")</f>
        <v/>
      </c>
      <c r="N19" s="245" t="str">
        <f>IF(AND($B19&lt;&gt;"",Haushaltsjahr=Kataloge!F$11),VLOOKUP(Deckblatt!$K$27,Kataloge!$E$2:$F$4,2,FALSE),"")</f>
        <v/>
      </c>
      <c r="O19" s="245" t="str">
        <f>IF(AND($B19&lt;&gt;"",Haushaltsjahr=Kataloge!G$11),VLOOKUP(Deckblatt!$K$27,Kataloge!$E$2:$F$4,2,FALSE),"")</f>
        <v/>
      </c>
      <c r="P19" s="245" t="str">
        <f>IF(AND($B19&lt;&gt;"",Haushaltsjahr=Kataloge!H$11),VLOOKUP(Deckblatt!$K$27,Kataloge!$E$2:$F$4,2,FALSE),"")</f>
        <v/>
      </c>
      <c r="Q19" s="245" t="str">
        <f>IF(AND($B19&lt;&gt;"",Haushaltsjahr=Kataloge!I$11),VLOOKUP(Deckblatt!$K$27,Kataloge!$E$2:$F$4,2,FALSE),"")</f>
        <v/>
      </c>
      <c r="R19" s="245" t="str">
        <f>IF(AND($B19&lt;&gt;"",Haushaltsjahr=Kataloge!J$11),VLOOKUP(Deckblatt!$K$27,Kataloge!$E$2:$F$4,2,FALSE),"")</f>
        <v/>
      </c>
    </row>
    <row r="20" spans="1:18" ht="18" customHeight="1" x14ac:dyDescent="0.25">
      <c r="A20" s="240" t="str">
        <f t="shared" si="2"/>
        <v/>
      </c>
      <c r="B20" s="241" t="str">
        <f t="shared" si="3"/>
        <v/>
      </c>
      <c r="C20" s="244" t="str">
        <f>IF(OR(Deckblatt!$K$19="Bitte auswählen!",Deckblatt!$K$19=""),"",IF(D20="","",Deckblatt!$K$19))</f>
        <v/>
      </c>
      <c r="D20" s="240" t="str">
        <f>'Kopierhilfe TN-Daten'!D20</f>
        <v/>
      </c>
      <c r="E20" s="240" t="str">
        <f t="shared" si="0"/>
        <v/>
      </c>
      <c r="F20" s="240" t="str">
        <f t="shared" si="1"/>
        <v/>
      </c>
      <c r="G20" s="241" t="str">
        <f>IF(D20="","",Deckblatt!$K$25)</f>
        <v/>
      </c>
      <c r="H20" s="246" t="str">
        <f>IF(D20&lt;&gt;"",VLOOKUP(D20,Anwesenheitsliste!$B$18:$BU$196,72,FALSE),"")</f>
        <v/>
      </c>
      <c r="I20" s="245" t="str">
        <f>IF(OR(Deckblatt!$K$27="Bitte auswählen!",Deckblatt!$K$27=""),"",IF(H20="","",Deckblatt!$K$27))</f>
        <v/>
      </c>
      <c r="J20" s="250" t="str">
        <f t="shared" si="4"/>
        <v/>
      </c>
      <c r="K20" s="241" t="str">
        <f t="shared" si="5"/>
        <v/>
      </c>
      <c r="L20" s="242"/>
      <c r="M20" s="245" t="str">
        <f>IF(AND($B20&lt;&gt;"",Haushaltsjahr=Kataloge!E$11),VLOOKUP(Deckblatt!$K$27,Kataloge!$E$2:$F$4,2,FALSE),"")</f>
        <v/>
      </c>
      <c r="N20" s="245" t="str">
        <f>IF(AND($B20&lt;&gt;"",Haushaltsjahr=Kataloge!F$11),VLOOKUP(Deckblatt!$K$27,Kataloge!$E$2:$F$4,2,FALSE),"")</f>
        <v/>
      </c>
      <c r="O20" s="245" t="str">
        <f>IF(AND($B20&lt;&gt;"",Haushaltsjahr=Kataloge!G$11),VLOOKUP(Deckblatt!$K$27,Kataloge!$E$2:$F$4,2,FALSE),"")</f>
        <v/>
      </c>
      <c r="P20" s="245" t="str">
        <f>IF(AND($B20&lt;&gt;"",Haushaltsjahr=Kataloge!H$11),VLOOKUP(Deckblatt!$K$27,Kataloge!$E$2:$F$4,2,FALSE),"")</f>
        <v/>
      </c>
      <c r="Q20" s="245" t="str">
        <f>IF(AND($B20&lt;&gt;"",Haushaltsjahr=Kataloge!I$11),VLOOKUP(Deckblatt!$K$27,Kataloge!$E$2:$F$4,2,FALSE),"")</f>
        <v/>
      </c>
      <c r="R20" s="245" t="str">
        <f>IF(AND($B20&lt;&gt;"",Haushaltsjahr=Kataloge!J$11),VLOOKUP(Deckblatt!$K$27,Kataloge!$E$2:$F$4,2,FALSE),"")</f>
        <v/>
      </c>
    </row>
    <row r="21" spans="1:18" ht="18" customHeight="1" x14ac:dyDescent="0.25">
      <c r="A21" s="240" t="str">
        <f t="shared" si="2"/>
        <v/>
      </c>
      <c r="B21" s="241" t="str">
        <f t="shared" si="3"/>
        <v/>
      </c>
      <c r="C21" s="244" t="str">
        <f>IF(OR(Deckblatt!$K$19="Bitte auswählen!",Deckblatt!$K$19=""),"",IF(D21="","",Deckblatt!$K$19))</f>
        <v/>
      </c>
      <c r="D21" s="240" t="str">
        <f>'Kopierhilfe TN-Daten'!D21</f>
        <v/>
      </c>
      <c r="E21" s="240" t="str">
        <f t="shared" si="0"/>
        <v/>
      </c>
      <c r="F21" s="240" t="str">
        <f t="shared" si="1"/>
        <v/>
      </c>
      <c r="G21" s="241" t="str">
        <f>IF(D21="","",Deckblatt!$K$25)</f>
        <v/>
      </c>
      <c r="H21" s="246" t="str">
        <f>IF(D21&lt;&gt;"",VLOOKUP(D21,Anwesenheitsliste!$B$18:$BU$196,72,FALSE),"")</f>
        <v/>
      </c>
      <c r="I21" s="245" t="str">
        <f>IF(OR(Deckblatt!$K$27="Bitte auswählen!",Deckblatt!$K$27=""),"",IF(H21="","",Deckblatt!$K$27))</f>
        <v/>
      </c>
      <c r="J21" s="250" t="str">
        <f t="shared" si="4"/>
        <v/>
      </c>
      <c r="K21" s="241" t="str">
        <f t="shared" si="5"/>
        <v/>
      </c>
      <c r="L21" s="242"/>
      <c r="M21" s="245" t="str">
        <f>IF(AND($B21&lt;&gt;"",Haushaltsjahr=Kataloge!E$11),VLOOKUP(Deckblatt!$K$27,Kataloge!$E$2:$F$4,2,FALSE),"")</f>
        <v/>
      </c>
      <c r="N21" s="245" t="str">
        <f>IF(AND($B21&lt;&gt;"",Haushaltsjahr=Kataloge!F$11),VLOOKUP(Deckblatt!$K$27,Kataloge!$E$2:$F$4,2,FALSE),"")</f>
        <v/>
      </c>
      <c r="O21" s="245" t="str">
        <f>IF(AND($B21&lt;&gt;"",Haushaltsjahr=Kataloge!G$11),VLOOKUP(Deckblatt!$K$27,Kataloge!$E$2:$F$4,2,FALSE),"")</f>
        <v/>
      </c>
      <c r="P21" s="245" t="str">
        <f>IF(AND($B21&lt;&gt;"",Haushaltsjahr=Kataloge!H$11),VLOOKUP(Deckblatt!$K$27,Kataloge!$E$2:$F$4,2,FALSE),"")</f>
        <v/>
      </c>
      <c r="Q21" s="245" t="str">
        <f>IF(AND($B21&lt;&gt;"",Haushaltsjahr=Kataloge!I$11),VLOOKUP(Deckblatt!$K$27,Kataloge!$E$2:$F$4,2,FALSE),"")</f>
        <v/>
      </c>
      <c r="R21" s="245" t="str">
        <f>IF(AND($B21&lt;&gt;"",Haushaltsjahr=Kataloge!J$11),VLOOKUP(Deckblatt!$K$27,Kataloge!$E$2:$F$4,2,FALSE),"")</f>
        <v/>
      </c>
    </row>
    <row r="22" spans="1:18" ht="18" customHeight="1" x14ac:dyDescent="0.25">
      <c r="A22" s="240" t="str">
        <f t="shared" si="2"/>
        <v/>
      </c>
      <c r="B22" s="241" t="str">
        <f t="shared" si="3"/>
        <v/>
      </c>
      <c r="C22" s="244" t="str">
        <f>IF(OR(Deckblatt!$K$19="Bitte auswählen!",Deckblatt!$K$19=""),"",IF(D22="","",Deckblatt!$K$19))</f>
        <v/>
      </c>
      <c r="D22" s="240" t="str">
        <f>'Kopierhilfe TN-Daten'!D22</f>
        <v/>
      </c>
      <c r="E22" s="240" t="str">
        <f t="shared" si="0"/>
        <v/>
      </c>
      <c r="F22" s="240" t="str">
        <f t="shared" si="1"/>
        <v/>
      </c>
      <c r="G22" s="241" t="str">
        <f>IF(D22="","",Deckblatt!$K$25)</f>
        <v/>
      </c>
      <c r="H22" s="246" t="str">
        <f>IF(D22&lt;&gt;"",VLOOKUP(D22,Anwesenheitsliste!$B$18:$BU$196,72,FALSE),"")</f>
        <v/>
      </c>
      <c r="I22" s="245" t="str">
        <f>IF(OR(Deckblatt!$K$27="Bitte auswählen!",Deckblatt!$K$27=""),"",IF(H22="","",Deckblatt!$K$27))</f>
        <v/>
      </c>
      <c r="J22" s="250" t="str">
        <f t="shared" si="4"/>
        <v/>
      </c>
      <c r="K22" s="241" t="str">
        <f t="shared" si="5"/>
        <v/>
      </c>
      <c r="L22" s="242"/>
      <c r="M22" s="245" t="str">
        <f>IF(AND($B22&lt;&gt;"",Haushaltsjahr=Kataloge!E$11),VLOOKUP(Deckblatt!$K$27,Kataloge!$E$2:$F$4,2,FALSE),"")</f>
        <v/>
      </c>
      <c r="N22" s="245" t="str">
        <f>IF(AND($B22&lt;&gt;"",Haushaltsjahr=Kataloge!F$11),VLOOKUP(Deckblatt!$K$27,Kataloge!$E$2:$F$4,2,FALSE),"")</f>
        <v/>
      </c>
      <c r="O22" s="245" t="str">
        <f>IF(AND($B22&lt;&gt;"",Haushaltsjahr=Kataloge!G$11),VLOOKUP(Deckblatt!$K$27,Kataloge!$E$2:$F$4,2,FALSE),"")</f>
        <v/>
      </c>
      <c r="P22" s="245" t="str">
        <f>IF(AND($B22&lt;&gt;"",Haushaltsjahr=Kataloge!H$11),VLOOKUP(Deckblatt!$K$27,Kataloge!$E$2:$F$4,2,FALSE),"")</f>
        <v/>
      </c>
      <c r="Q22" s="245" t="str">
        <f>IF(AND($B22&lt;&gt;"",Haushaltsjahr=Kataloge!I$11),VLOOKUP(Deckblatt!$K$27,Kataloge!$E$2:$F$4,2,FALSE),"")</f>
        <v/>
      </c>
      <c r="R22" s="245" t="str">
        <f>IF(AND($B22&lt;&gt;"",Haushaltsjahr=Kataloge!J$11),VLOOKUP(Deckblatt!$K$27,Kataloge!$E$2:$F$4,2,FALSE),"")</f>
        <v/>
      </c>
    </row>
    <row r="23" spans="1:18" ht="18" customHeight="1" x14ac:dyDescent="0.25">
      <c r="A23" s="240" t="str">
        <f t="shared" si="2"/>
        <v/>
      </c>
      <c r="B23" s="241" t="str">
        <f t="shared" si="3"/>
        <v/>
      </c>
      <c r="C23" s="244" t="str">
        <f>IF(OR(Deckblatt!$K$19="Bitte auswählen!",Deckblatt!$K$19=""),"",IF(D23="","",Deckblatt!$K$19))</f>
        <v/>
      </c>
      <c r="D23" s="240" t="str">
        <f>'Kopierhilfe TN-Daten'!D23</f>
        <v/>
      </c>
      <c r="E23" s="240" t="str">
        <f t="shared" si="0"/>
        <v/>
      </c>
      <c r="F23" s="240" t="str">
        <f t="shared" si="1"/>
        <v/>
      </c>
      <c r="G23" s="241" t="str">
        <f>IF(D23="","",Deckblatt!$K$25)</f>
        <v/>
      </c>
      <c r="H23" s="246" t="str">
        <f>IF(D23&lt;&gt;"",VLOOKUP(D23,Anwesenheitsliste!$B$18:$BU$196,72,FALSE),"")</f>
        <v/>
      </c>
      <c r="I23" s="245" t="str">
        <f>IF(OR(Deckblatt!$K$27="Bitte auswählen!",Deckblatt!$K$27=""),"",IF(H23="","",Deckblatt!$K$27))</f>
        <v/>
      </c>
      <c r="J23" s="250" t="str">
        <f t="shared" si="4"/>
        <v/>
      </c>
      <c r="K23" s="241" t="str">
        <f t="shared" si="5"/>
        <v/>
      </c>
      <c r="L23" s="242"/>
      <c r="M23" s="245" t="str">
        <f>IF(AND($B23&lt;&gt;"",Haushaltsjahr=Kataloge!E$11),VLOOKUP(Deckblatt!$K$27,Kataloge!$E$2:$F$4,2,FALSE),"")</f>
        <v/>
      </c>
      <c r="N23" s="245" t="str">
        <f>IF(AND($B23&lt;&gt;"",Haushaltsjahr=Kataloge!F$11),VLOOKUP(Deckblatt!$K$27,Kataloge!$E$2:$F$4,2,FALSE),"")</f>
        <v/>
      </c>
      <c r="O23" s="245" t="str">
        <f>IF(AND($B23&lt;&gt;"",Haushaltsjahr=Kataloge!G$11),VLOOKUP(Deckblatt!$K$27,Kataloge!$E$2:$F$4,2,FALSE),"")</f>
        <v/>
      </c>
      <c r="P23" s="245" t="str">
        <f>IF(AND($B23&lt;&gt;"",Haushaltsjahr=Kataloge!H$11),VLOOKUP(Deckblatt!$K$27,Kataloge!$E$2:$F$4,2,FALSE),"")</f>
        <v/>
      </c>
      <c r="Q23" s="245" t="str">
        <f>IF(AND($B23&lt;&gt;"",Haushaltsjahr=Kataloge!I$11),VLOOKUP(Deckblatt!$K$27,Kataloge!$E$2:$F$4,2,FALSE),"")</f>
        <v/>
      </c>
      <c r="R23" s="245" t="str">
        <f>IF(AND($B23&lt;&gt;"",Haushaltsjahr=Kataloge!J$11),VLOOKUP(Deckblatt!$K$27,Kataloge!$E$2:$F$4,2,FALSE),"")</f>
        <v/>
      </c>
    </row>
    <row r="24" spans="1:18" ht="18" customHeight="1" x14ac:dyDescent="0.25">
      <c r="A24" s="240" t="str">
        <f t="shared" si="2"/>
        <v/>
      </c>
      <c r="B24" s="241" t="str">
        <f t="shared" si="3"/>
        <v/>
      </c>
      <c r="C24" s="244" t="str">
        <f>IF(OR(Deckblatt!$K$19="Bitte auswählen!",Deckblatt!$K$19=""),"",IF(D24="","",Deckblatt!$K$19))</f>
        <v/>
      </c>
      <c r="D24" s="240" t="str">
        <f>'Kopierhilfe TN-Daten'!D24</f>
        <v/>
      </c>
      <c r="E24" s="240" t="str">
        <f t="shared" si="0"/>
        <v/>
      </c>
      <c r="F24" s="240" t="str">
        <f t="shared" si="1"/>
        <v/>
      </c>
      <c r="G24" s="241" t="str">
        <f>IF(D24="","",Deckblatt!$K$25)</f>
        <v/>
      </c>
      <c r="H24" s="246" t="str">
        <f>IF(D24&lt;&gt;"",VLOOKUP(D24,Anwesenheitsliste!$B$18:$BU$196,72,FALSE),"")</f>
        <v/>
      </c>
      <c r="I24" s="245" t="str">
        <f>IF(OR(Deckblatt!$K$27="Bitte auswählen!",Deckblatt!$K$27=""),"",IF(H24="","",Deckblatt!$K$27))</f>
        <v/>
      </c>
      <c r="J24" s="250" t="str">
        <f t="shared" si="4"/>
        <v/>
      </c>
      <c r="K24" s="241" t="str">
        <f t="shared" si="5"/>
        <v/>
      </c>
      <c r="L24" s="242"/>
      <c r="M24" s="245" t="str">
        <f>IF(AND($B24&lt;&gt;"",Haushaltsjahr=Kataloge!E$11),VLOOKUP(Deckblatt!$K$27,Kataloge!$E$2:$F$4,2,FALSE),"")</f>
        <v/>
      </c>
      <c r="N24" s="245" t="str">
        <f>IF(AND($B24&lt;&gt;"",Haushaltsjahr=Kataloge!F$11),VLOOKUP(Deckblatt!$K$27,Kataloge!$E$2:$F$4,2,FALSE),"")</f>
        <v/>
      </c>
      <c r="O24" s="245" t="str">
        <f>IF(AND($B24&lt;&gt;"",Haushaltsjahr=Kataloge!G$11),VLOOKUP(Deckblatt!$K$27,Kataloge!$E$2:$F$4,2,FALSE),"")</f>
        <v/>
      </c>
      <c r="P24" s="245" t="str">
        <f>IF(AND($B24&lt;&gt;"",Haushaltsjahr=Kataloge!H$11),VLOOKUP(Deckblatt!$K$27,Kataloge!$E$2:$F$4,2,FALSE),"")</f>
        <v/>
      </c>
      <c r="Q24" s="245" t="str">
        <f>IF(AND($B24&lt;&gt;"",Haushaltsjahr=Kataloge!I$11),VLOOKUP(Deckblatt!$K$27,Kataloge!$E$2:$F$4,2,FALSE),"")</f>
        <v/>
      </c>
      <c r="R24" s="245" t="str">
        <f>IF(AND($B24&lt;&gt;"",Haushaltsjahr=Kataloge!J$11),VLOOKUP(Deckblatt!$K$27,Kataloge!$E$2:$F$4,2,FALSE),"")</f>
        <v/>
      </c>
    </row>
    <row r="25" spans="1:18" ht="18" customHeight="1" x14ac:dyDescent="0.25">
      <c r="A25" s="240" t="str">
        <f t="shared" si="2"/>
        <v/>
      </c>
      <c r="B25" s="241" t="str">
        <f t="shared" si="3"/>
        <v/>
      </c>
      <c r="C25" s="244" t="str">
        <f>IF(OR(Deckblatt!$K$19="Bitte auswählen!",Deckblatt!$K$19=""),"",IF(D25="","",Deckblatt!$K$19))</f>
        <v/>
      </c>
      <c r="D25" s="240" t="str">
        <f>'Kopierhilfe TN-Daten'!D25</f>
        <v/>
      </c>
      <c r="E25" s="240" t="str">
        <f t="shared" si="0"/>
        <v/>
      </c>
      <c r="F25" s="240" t="str">
        <f t="shared" si="1"/>
        <v/>
      </c>
      <c r="G25" s="241" t="str">
        <f>IF(D25="","",Deckblatt!$K$25)</f>
        <v/>
      </c>
      <c r="H25" s="246" t="str">
        <f>IF(D25&lt;&gt;"",VLOOKUP(D25,Anwesenheitsliste!$B$18:$BU$196,72,FALSE),"")</f>
        <v/>
      </c>
      <c r="I25" s="245" t="str">
        <f>IF(OR(Deckblatt!$K$27="Bitte auswählen!",Deckblatt!$K$27=""),"",IF(H25="","",Deckblatt!$K$27))</f>
        <v/>
      </c>
      <c r="J25" s="250" t="str">
        <f t="shared" si="4"/>
        <v/>
      </c>
      <c r="K25" s="241" t="str">
        <f t="shared" si="5"/>
        <v/>
      </c>
      <c r="L25" s="242"/>
      <c r="M25" s="245" t="str">
        <f>IF(AND($B25&lt;&gt;"",Haushaltsjahr=Kataloge!E$11),VLOOKUP(Deckblatt!$K$27,Kataloge!$E$2:$F$4,2,FALSE),"")</f>
        <v/>
      </c>
      <c r="N25" s="245" t="str">
        <f>IF(AND($B25&lt;&gt;"",Haushaltsjahr=Kataloge!F$11),VLOOKUP(Deckblatt!$K$27,Kataloge!$E$2:$F$4,2,FALSE),"")</f>
        <v/>
      </c>
      <c r="O25" s="245" t="str">
        <f>IF(AND($B25&lt;&gt;"",Haushaltsjahr=Kataloge!G$11),VLOOKUP(Deckblatt!$K$27,Kataloge!$E$2:$F$4,2,FALSE),"")</f>
        <v/>
      </c>
      <c r="P25" s="245" t="str">
        <f>IF(AND($B25&lt;&gt;"",Haushaltsjahr=Kataloge!H$11),VLOOKUP(Deckblatt!$K$27,Kataloge!$E$2:$F$4,2,FALSE),"")</f>
        <v/>
      </c>
      <c r="Q25" s="245" t="str">
        <f>IF(AND($B25&lt;&gt;"",Haushaltsjahr=Kataloge!I$11),VLOOKUP(Deckblatt!$K$27,Kataloge!$E$2:$F$4,2,FALSE),"")</f>
        <v/>
      </c>
      <c r="R25" s="245" t="str">
        <f>IF(AND($B25&lt;&gt;"",Haushaltsjahr=Kataloge!J$11),VLOOKUP(Deckblatt!$K$27,Kataloge!$E$2:$F$4,2,FALSE),"")</f>
        <v/>
      </c>
    </row>
    <row r="26" spans="1:18" ht="18" customHeight="1" x14ac:dyDescent="0.25">
      <c r="A26" s="240" t="str">
        <f t="shared" si="2"/>
        <v/>
      </c>
      <c r="B26" s="241" t="str">
        <f t="shared" si="3"/>
        <v/>
      </c>
      <c r="C26" s="244" t="str">
        <f>IF(OR(Deckblatt!$K$19="Bitte auswählen!",Deckblatt!$K$19=""),"",IF(D26="","",Deckblatt!$K$19))</f>
        <v/>
      </c>
      <c r="D26" s="240" t="str">
        <f>'Kopierhilfe TN-Daten'!D26</f>
        <v/>
      </c>
      <c r="E26" s="240" t="str">
        <f t="shared" si="0"/>
        <v/>
      </c>
      <c r="F26" s="240" t="str">
        <f t="shared" si="1"/>
        <v/>
      </c>
      <c r="G26" s="241" t="str">
        <f>IF(D26="","",Deckblatt!$K$25)</f>
        <v/>
      </c>
      <c r="H26" s="246" t="str">
        <f>IF(D26&lt;&gt;"",VLOOKUP(D26,Anwesenheitsliste!$B$18:$BU$196,72,FALSE),"")</f>
        <v/>
      </c>
      <c r="I26" s="245" t="str">
        <f>IF(OR(Deckblatt!$K$27="Bitte auswählen!",Deckblatt!$K$27=""),"",IF(H26="","",Deckblatt!$K$27))</f>
        <v/>
      </c>
      <c r="J26" s="250" t="str">
        <f t="shared" si="4"/>
        <v/>
      </c>
      <c r="K26" s="241" t="str">
        <f t="shared" si="5"/>
        <v/>
      </c>
      <c r="L26" s="242"/>
      <c r="M26" s="245" t="str">
        <f>IF(AND($B26&lt;&gt;"",Haushaltsjahr=Kataloge!E$11),VLOOKUP(Deckblatt!$K$27,Kataloge!$E$2:$F$4,2,FALSE),"")</f>
        <v/>
      </c>
      <c r="N26" s="245" t="str">
        <f>IF(AND($B26&lt;&gt;"",Haushaltsjahr=Kataloge!F$11),VLOOKUP(Deckblatt!$K$27,Kataloge!$E$2:$F$4,2,FALSE),"")</f>
        <v/>
      </c>
      <c r="O26" s="245" t="str">
        <f>IF(AND($B26&lt;&gt;"",Haushaltsjahr=Kataloge!G$11),VLOOKUP(Deckblatt!$K$27,Kataloge!$E$2:$F$4,2,FALSE),"")</f>
        <v/>
      </c>
      <c r="P26" s="245" t="str">
        <f>IF(AND($B26&lt;&gt;"",Haushaltsjahr=Kataloge!H$11),VLOOKUP(Deckblatt!$K$27,Kataloge!$E$2:$F$4,2,FALSE),"")</f>
        <v/>
      </c>
      <c r="Q26" s="245" t="str">
        <f>IF(AND($B26&lt;&gt;"",Haushaltsjahr=Kataloge!I$11),VLOOKUP(Deckblatt!$K$27,Kataloge!$E$2:$F$4,2,FALSE),"")</f>
        <v/>
      </c>
      <c r="R26" s="245" t="str">
        <f>IF(AND($B26&lt;&gt;"",Haushaltsjahr=Kataloge!J$11),VLOOKUP(Deckblatt!$K$27,Kataloge!$E$2:$F$4,2,FALSE),"")</f>
        <v/>
      </c>
    </row>
    <row r="27" spans="1:18" ht="18" customHeight="1" x14ac:dyDescent="0.25">
      <c r="A27" s="240" t="str">
        <f t="shared" si="2"/>
        <v/>
      </c>
      <c r="B27" s="241" t="str">
        <f t="shared" si="3"/>
        <v/>
      </c>
      <c r="C27" s="244" t="str">
        <f>IF(OR(Deckblatt!$K$19="Bitte auswählen!",Deckblatt!$K$19=""),"",IF(D27="","",Deckblatt!$K$19))</f>
        <v/>
      </c>
      <c r="D27" s="240" t="str">
        <f>'Kopierhilfe TN-Daten'!D27</f>
        <v/>
      </c>
      <c r="E27" s="240" t="str">
        <f t="shared" si="0"/>
        <v/>
      </c>
      <c r="F27" s="240" t="str">
        <f t="shared" si="1"/>
        <v/>
      </c>
      <c r="G27" s="241" t="str">
        <f>IF(D27="","",Deckblatt!$K$25)</f>
        <v/>
      </c>
      <c r="H27" s="246" t="str">
        <f>IF(D27&lt;&gt;"",VLOOKUP(D27,Anwesenheitsliste!$B$18:$BU$196,72,FALSE),"")</f>
        <v/>
      </c>
      <c r="I27" s="245" t="str">
        <f>IF(OR(Deckblatt!$K$27="Bitte auswählen!",Deckblatt!$K$27=""),"",IF(H27="","",Deckblatt!$K$27))</f>
        <v/>
      </c>
      <c r="J27" s="250" t="str">
        <f t="shared" si="4"/>
        <v/>
      </c>
      <c r="K27" s="241" t="str">
        <f t="shared" si="5"/>
        <v/>
      </c>
      <c r="L27" s="242"/>
      <c r="M27" s="245" t="str">
        <f>IF(AND($B27&lt;&gt;"",Haushaltsjahr=Kataloge!E$11),VLOOKUP(Deckblatt!$K$27,Kataloge!$E$2:$F$4,2,FALSE),"")</f>
        <v/>
      </c>
      <c r="N27" s="245" t="str">
        <f>IF(AND($B27&lt;&gt;"",Haushaltsjahr=Kataloge!F$11),VLOOKUP(Deckblatt!$K$27,Kataloge!$E$2:$F$4,2,FALSE),"")</f>
        <v/>
      </c>
      <c r="O27" s="245" t="str">
        <f>IF(AND($B27&lt;&gt;"",Haushaltsjahr=Kataloge!G$11),VLOOKUP(Deckblatt!$K$27,Kataloge!$E$2:$F$4,2,FALSE),"")</f>
        <v/>
      </c>
      <c r="P27" s="245" t="str">
        <f>IF(AND($B27&lt;&gt;"",Haushaltsjahr=Kataloge!H$11),VLOOKUP(Deckblatt!$K$27,Kataloge!$E$2:$F$4,2,FALSE),"")</f>
        <v/>
      </c>
      <c r="Q27" s="245" t="str">
        <f>IF(AND($B27&lt;&gt;"",Haushaltsjahr=Kataloge!I$11),VLOOKUP(Deckblatt!$K$27,Kataloge!$E$2:$F$4,2,FALSE),"")</f>
        <v/>
      </c>
      <c r="R27" s="245" t="str">
        <f>IF(AND($B27&lt;&gt;"",Haushaltsjahr=Kataloge!J$11),VLOOKUP(Deckblatt!$K$27,Kataloge!$E$2:$F$4,2,FALSE),"")</f>
        <v/>
      </c>
    </row>
    <row r="28" spans="1:18" ht="18" customHeight="1" x14ac:dyDescent="0.25">
      <c r="A28" s="240" t="str">
        <f t="shared" si="2"/>
        <v/>
      </c>
      <c r="B28" s="241" t="str">
        <f t="shared" si="3"/>
        <v/>
      </c>
      <c r="C28" s="244" t="str">
        <f>IF(OR(Deckblatt!$K$19="Bitte auswählen!",Deckblatt!$K$19=""),"",IF(D28="","",Deckblatt!$K$19))</f>
        <v/>
      </c>
      <c r="D28" s="240" t="str">
        <f>'Kopierhilfe TN-Daten'!D28</f>
        <v/>
      </c>
      <c r="E28" s="240" t="str">
        <f t="shared" si="0"/>
        <v/>
      </c>
      <c r="F28" s="240" t="str">
        <f t="shared" si="1"/>
        <v/>
      </c>
      <c r="G28" s="241" t="str">
        <f>IF(D28="","",Deckblatt!$K$25)</f>
        <v/>
      </c>
      <c r="H28" s="246" t="str">
        <f>IF(D28&lt;&gt;"",VLOOKUP(D28,Anwesenheitsliste!$B$18:$BU$196,72,FALSE),"")</f>
        <v/>
      </c>
      <c r="I28" s="245" t="str">
        <f>IF(OR(Deckblatt!$K$27="Bitte auswählen!",Deckblatt!$K$27=""),"",IF(H28="","",Deckblatt!$K$27))</f>
        <v/>
      </c>
      <c r="J28" s="250" t="str">
        <f t="shared" si="4"/>
        <v/>
      </c>
      <c r="K28" s="241" t="str">
        <f t="shared" si="5"/>
        <v/>
      </c>
      <c r="L28" s="242"/>
      <c r="M28" s="245" t="str">
        <f>IF(AND($B28&lt;&gt;"",Haushaltsjahr=Kataloge!E$11),VLOOKUP(Deckblatt!$K$27,Kataloge!$E$2:$F$4,2,FALSE),"")</f>
        <v/>
      </c>
      <c r="N28" s="245" t="str">
        <f>IF(AND($B28&lt;&gt;"",Haushaltsjahr=Kataloge!F$11),VLOOKUP(Deckblatt!$K$27,Kataloge!$E$2:$F$4,2,FALSE),"")</f>
        <v/>
      </c>
      <c r="O28" s="245" t="str">
        <f>IF(AND($B28&lt;&gt;"",Haushaltsjahr=Kataloge!G$11),VLOOKUP(Deckblatt!$K$27,Kataloge!$E$2:$F$4,2,FALSE),"")</f>
        <v/>
      </c>
      <c r="P28" s="245" t="str">
        <f>IF(AND($B28&lt;&gt;"",Haushaltsjahr=Kataloge!H$11),VLOOKUP(Deckblatt!$K$27,Kataloge!$E$2:$F$4,2,FALSE),"")</f>
        <v/>
      </c>
      <c r="Q28" s="245" t="str">
        <f>IF(AND($B28&lt;&gt;"",Haushaltsjahr=Kataloge!I$11),VLOOKUP(Deckblatt!$K$27,Kataloge!$E$2:$F$4,2,FALSE),"")</f>
        <v/>
      </c>
      <c r="R28" s="245" t="str">
        <f>IF(AND($B28&lt;&gt;"",Haushaltsjahr=Kataloge!J$11),VLOOKUP(Deckblatt!$K$27,Kataloge!$E$2:$F$4,2,FALSE),"")</f>
        <v/>
      </c>
    </row>
    <row r="29" spans="1:18" ht="18" customHeight="1" x14ac:dyDescent="0.25">
      <c r="A29" s="240" t="str">
        <f t="shared" si="2"/>
        <v/>
      </c>
      <c r="B29" s="241" t="str">
        <f t="shared" si="3"/>
        <v/>
      </c>
      <c r="C29" s="244" t="str">
        <f>IF(OR(Deckblatt!$K$19="Bitte auswählen!",Deckblatt!$K$19=""),"",IF(D29="","",Deckblatt!$K$19))</f>
        <v/>
      </c>
      <c r="D29" s="240" t="str">
        <f>'Kopierhilfe TN-Daten'!D29</f>
        <v/>
      </c>
      <c r="E29" s="240" t="str">
        <f t="shared" si="0"/>
        <v/>
      </c>
      <c r="F29" s="240" t="str">
        <f t="shared" si="1"/>
        <v/>
      </c>
      <c r="G29" s="241" t="str">
        <f>IF(D29="","",Deckblatt!$K$25)</f>
        <v/>
      </c>
      <c r="H29" s="246" t="str">
        <f>IF(D29&lt;&gt;"",VLOOKUP(D29,Anwesenheitsliste!$B$18:$BU$196,72,FALSE),"")</f>
        <v/>
      </c>
      <c r="I29" s="245" t="str">
        <f>IF(OR(Deckblatt!$K$27="Bitte auswählen!",Deckblatt!$K$27=""),"",IF(H29="","",Deckblatt!$K$27))</f>
        <v/>
      </c>
      <c r="J29" s="250" t="str">
        <f t="shared" si="4"/>
        <v/>
      </c>
      <c r="K29" s="241" t="str">
        <f t="shared" si="5"/>
        <v/>
      </c>
      <c r="L29" s="242"/>
      <c r="M29" s="245" t="str">
        <f>IF(AND($B29&lt;&gt;"",Haushaltsjahr=Kataloge!E$11),VLOOKUP(Deckblatt!$K$27,Kataloge!$E$2:$F$4,2,FALSE),"")</f>
        <v/>
      </c>
      <c r="N29" s="245" t="str">
        <f>IF(AND($B29&lt;&gt;"",Haushaltsjahr=Kataloge!F$11),VLOOKUP(Deckblatt!$K$27,Kataloge!$E$2:$F$4,2,FALSE),"")</f>
        <v/>
      </c>
      <c r="O29" s="245" t="str">
        <f>IF(AND($B29&lt;&gt;"",Haushaltsjahr=Kataloge!G$11),VLOOKUP(Deckblatt!$K$27,Kataloge!$E$2:$F$4,2,FALSE),"")</f>
        <v/>
      </c>
      <c r="P29" s="245" t="str">
        <f>IF(AND($B29&lt;&gt;"",Haushaltsjahr=Kataloge!H$11),VLOOKUP(Deckblatt!$K$27,Kataloge!$E$2:$F$4,2,FALSE),"")</f>
        <v/>
      </c>
      <c r="Q29" s="245" t="str">
        <f>IF(AND($B29&lt;&gt;"",Haushaltsjahr=Kataloge!I$11),VLOOKUP(Deckblatt!$K$27,Kataloge!$E$2:$F$4,2,FALSE),"")</f>
        <v/>
      </c>
      <c r="R29" s="245" t="str">
        <f>IF(AND($B29&lt;&gt;"",Haushaltsjahr=Kataloge!J$11),VLOOKUP(Deckblatt!$K$27,Kataloge!$E$2:$F$4,2,FALSE),"")</f>
        <v/>
      </c>
    </row>
    <row r="30" spans="1:18" ht="18" customHeight="1" x14ac:dyDescent="0.25">
      <c r="A30" s="240" t="str">
        <f t="shared" si="2"/>
        <v/>
      </c>
      <c r="B30" s="241" t="str">
        <f t="shared" si="3"/>
        <v/>
      </c>
      <c r="C30" s="244" t="str">
        <f>IF(OR(Deckblatt!$K$19="Bitte auswählen!",Deckblatt!$K$19=""),"",IF(D30="","",Deckblatt!$K$19))</f>
        <v/>
      </c>
      <c r="D30" s="240" t="str">
        <f>'Kopierhilfe TN-Daten'!D30</f>
        <v/>
      </c>
      <c r="E30" s="240" t="str">
        <f t="shared" si="0"/>
        <v/>
      </c>
      <c r="F30" s="240" t="str">
        <f t="shared" si="1"/>
        <v/>
      </c>
      <c r="G30" s="241" t="str">
        <f>IF(D30="","",Deckblatt!$K$25)</f>
        <v/>
      </c>
      <c r="H30" s="246" t="str">
        <f>IF(D30&lt;&gt;"",VLOOKUP(D30,Anwesenheitsliste!$B$18:$BU$196,72,FALSE),"")</f>
        <v/>
      </c>
      <c r="I30" s="245" t="str">
        <f>IF(OR(Deckblatt!$K$27="Bitte auswählen!",Deckblatt!$K$27=""),"",IF(H30="","",Deckblatt!$K$27))</f>
        <v/>
      </c>
      <c r="J30" s="250" t="str">
        <f t="shared" si="4"/>
        <v/>
      </c>
      <c r="K30" s="241" t="str">
        <f t="shared" si="5"/>
        <v/>
      </c>
      <c r="L30" s="242"/>
      <c r="M30" s="245" t="str">
        <f>IF(AND($B30&lt;&gt;"",Haushaltsjahr=Kataloge!E$11),VLOOKUP(Deckblatt!$K$27,Kataloge!$E$2:$F$4,2,FALSE),"")</f>
        <v/>
      </c>
      <c r="N30" s="245" t="str">
        <f>IF(AND($B30&lt;&gt;"",Haushaltsjahr=Kataloge!F$11),VLOOKUP(Deckblatt!$K$27,Kataloge!$E$2:$F$4,2,FALSE),"")</f>
        <v/>
      </c>
      <c r="O30" s="245" t="str">
        <f>IF(AND($B30&lt;&gt;"",Haushaltsjahr=Kataloge!G$11),VLOOKUP(Deckblatt!$K$27,Kataloge!$E$2:$F$4,2,FALSE),"")</f>
        <v/>
      </c>
      <c r="P30" s="245" t="str">
        <f>IF(AND($B30&lt;&gt;"",Haushaltsjahr=Kataloge!H$11),VLOOKUP(Deckblatt!$K$27,Kataloge!$E$2:$F$4,2,FALSE),"")</f>
        <v/>
      </c>
      <c r="Q30" s="245" t="str">
        <f>IF(AND($B30&lt;&gt;"",Haushaltsjahr=Kataloge!I$11),VLOOKUP(Deckblatt!$K$27,Kataloge!$E$2:$F$4,2,FALSE),"")</f>
        <v/>
      </c>
      <c r="R30" s="245" t="str">
        <f>IF(AND($B30&lt;&gt;"",Haushaltsjahr=Kataloge!J$11),VLOOKUP(Deckblatt!$K$27,Kataloge!$E$2:$F$4,2,FALSE),"")</f>
        <v/>
      </c>
    </row>
    <row r="31" spans="1:18" ht="18" customHeight="1" x14ac:dyDescent="0.25">
      <c r="A31" s="240" t="str">
        <f t="shared" si="2"/>
        <v/>
      </c>
      <c r="B31" s="241" t="str">
        <f t="shared" si="3"/>
        <v/>
      </c>
      <c r="C31" s="244" t="str">
        <f>IF(OR(Deckblatt!$K$19="Bitte auswählen!",Deckblatt!$K$19=""),"",IF(D31="","",Deckblatt!$K$19))</f>
        <v/>
      </c>
      <c r="D31" s="240" t="str">
        <f>'Kopierhilfe TN-Daten'!D31</f>
        <v/>
      </c>
      <c r="E31" s="240" t="str">
        <f t="shared" si="0"/>
        <v/>
      </c>
      <c r="F31" s="240" t="str">
        <f t="shared" si="1"/>
        <v/>
      </c>
      <c r="G31" s="241" t="str">
        <f>IF(D31="","",Deckblatt!$K$25)</f>
        <v/>
      </c>
      <c r="H31" s="246" t="str">
        <f>IF(D31&lt;&gt;"",VLOOKUP(D31,Anwesenheitsliste!$B$18:$BU$196,72,FALSE),"")</f>
        <v/>
      </c>
      <c r="I31" s="245" t="str">
        <f>IF(OR(Deckblatt!$K$27="Bitte auswählen!",Deckblatt!$K$27=""),"",IF(H31="","",Deckblatt!$K$27))</f>
        <v/>
      </c>
      <c r="J31" s="250" t="str">
        <f t="shared" si="4"/>
        <v/>
      </c>
      <c r="K31" s="241" t="str">
        <f t="shared" si="5"/>
        <v/>
      </c>
      <c r="L31" s="242"/>
      <c r="M31" s="245" t="str">
        <f>IF(AND($B31&lt;&gt;"",Haushaltsjahr=Kataloge!E$11),VLOOKUP(Deckblatt!$K$27,Kataloge!$E$2:$F$4,2,FALSE),"")</f>
        <v/>
      </c>
      <c r="N31" s="245" t="str">
        <f>IF(AND($B31&lt;&gt;"",Haushaltsjahr=Kataloge!F$11),VLOOKUP(Deckblatt!$K$27,Kataloge!$E$2:$F$4,2,FALSE),"")</f>
        <v/>
      </c>
      <c r="O31" s="245" t="str">
        <f>IF(AND($B31&lt;&gt;"",Haushaltsjahr=Kataloge!G$11),VLOOKUP(Deckblatt!$K$27,Kataloge!$E$2:$F$4,2,FALSE),"")</f>
        <v/>
      </c>
      <c r="P31" s="245" t="str">
        <f>IF(AND($B31&lt;&gt;"",Haushaltsjahr=Kataloge!H$11),VLOOKUP(Deckblatt!$K$27,Kataloge!$E$2:$F$4,2,FALSE),"")</f>
        <v/>
      </c>
      <c r="Q31" s="245" t="str">
        <f>IF(AND($B31&lt;&gt;"",Haushaltsjahr=Kataloge!I$11),VLOOKUP(Deckblatt!$K$27,Kataloge!$E$2:$F$4,2,FALSE),"")</f>
        <v/>
      </c>
      <c r="R31" s="245" t="str">
        <f>IF(AND($B31&lt;&gt;"",Haushaltsjahr=Kataloge!J$11),VLOOKUP(Deckblatt!$K$27,Kataloge!$E$2:$F$4,2,FALSE),"")</f>
        <v/>
      </c>
    </row>
  </sheetData>
  <sheetProtection password="D62E" sheet="1" objects="1" scenarios="1" selectLockedCells="1" autoFilter="0"/>
  <printOptions horizontalCentered="1"/>
  <pageMargins left="0.19685039370078741" right="0.19685039370078741" top="0.59055118110236227" bottom="0.59055118110236227" header="0.19685039370078741" footer="0.19685039370078741"/>
  <pageSetup paperSize="9" scale="39" fitToHeight="0" orientation="landscape" useFirstPageNumber="1" r:id="rId1"/>
  <headerFooter alignWithMargins="0">
    <oddFooter>&amp;C&amp;9Seite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3" tint="0.39997558519241921"/>
    <pageSetUpPr fitToPage="1"/>
  </sheetPr>
  <dimension ref="A1:R42"/>
  <sheetViews>
    <sheetView showGridLines="0" tabSelected="1" zoomScaleNormal="100" workbookViewId="0">
      <selection activeCell="C15" sqref="C15"/>
    </sheetView>
  </sheetViews>
  <sheetFormatPr baseColWidth="10" defaultColWidth="11.453125" defaultRowHeight="11.5" x14ac:dyDescent="0.25"/>
  <cols>
    <col min="1" max="1" width="2.7265625" style="7" customWidth="1"/>
    <col min="2" max="2" width="27.7265625" style="7" customWidth="1"/>
    <col min="3" max="3" width="18.7265625" style="7" customWidth="1"/>
    <col min="4" max="4" width="1.7265625" style="7" customWidth="1"/>
    <col min="5" max="5" width="18.7265625" style="7" customWidth="1"/>
    <col min="6" max="6" width="1.7265625" style="7" customWidth="1"/>
    <col min="7" max="7" width="18.7265625" style="7" customWidth="1"/>
    <col min="8" max="8" width="1.7265625" style="7" customWidth="1"/>
    <col min="9" max="9" width="18.7265625" style="7" customWidth="1"/>
    <col min="10" max="10" width="1.7265625" style="7" customWidth="1"/>
    <col min="11" max="11" width="18.7265625" style="7" customWidth="1"/>
    <col min="12" max="12" width="2.7265625" style="7" customWidth="1"/>
    <col min="13" max="18" width="12.54296875" style="7" hidden="1" customWidth="1"/>
    <col min="19" max="16384" width="11.453125" style="7"/>
  </cols>
  <sheetData>
    <row r="1" spans="1:18" ht="15" customHeight="1" x14ac:dyDescent="0.25">
      <c r="M1" s="96"/>
      <c r="N1" s="96"/>
      <c r="O1" s="96"/>
      <c r="P1" s="96"/>
      <c r="Q1" s="96"/>
      <c r="R1" s="96"/>
    </row>
    <row r="2" spans="1:18" ht="15" customHeight="1" x14ac:dyDescent="0.25">
      <c r="M2" s="96"/>
      <c r="N2" s="96"/>
      <c r="O2" s="96"/>
      <c r="P2" s="96"/>
      <c r="Q2" s="96"/>
      <c r="R2" s="96"/>
    </row>
    <row r="3" spans="1:18" ht="15" customHeight="1" x14ac:dyDescent="0.25">
      <c r="M3" s="96"/>
      <c r="N3" s="96"/>
      <c r="O3" s="96"/>
      <c r="P3" s="96"/>
      <c r="Q3" s="96"/>
      <c r="R3" s="96"/>
    </row>
    <row r="4" spans="1:18" s="10" customFormat="1" ht="4" customHeight="1" x14ac:dyDescent="0.25">
      <c r="B4" s="11"/>
      <c r="C4" s="11"/>
      <c r="D4" s="11"/>
      <c r="E4" s="11"/>
      <c r="F4" s="11"/>
      <c r="G4" s="11"/>
      <c r="H4" s="11"/>
      <c r="I4" s="11"/>
      <c r="J4" s="11"/>
      <c r="K4" s="11"/>
      <c r="L4" s="11"/>
      <c r="M4" s="102"/>
      <c r="N4" s="102"/>
      <c r="O4" s="102"/>
      <c r="P4" s="102"/>
      <c r="Q4" s="102"/>
      <c r="R4" s="102"/>
    </row>
    <row r="5" spans="1:18" s="10" customFormat="1" ht="15" customHeight="1" x14ac:dyDescent="0.25">
      <c r="A5" s="20" t="str">
        <f>Änderungsdoku!$A$2</f>
        <v>Anwesenheitsliste</v>
      </c>
      <c r="B5" s="11"/>
      <c r="C5" s="11"/>
      <c r="D5" s="11"/>
      <c r="E5" s="11"/>
      <c r="F5" s="11"/>
      <c r="G5" s="11"/>
      <c r="H5" s="11"/>
      <c r="I5" s="11"/>
      <c r="J5" s="11"/>
      <c r="K5" s="11"/>
      <c r="L5" s="11"/>
      <c r="M5" s="102"/>
      <c r="N5" s="102"/>
      <c r="O5" s="102"/>
      <c r="P5" s="102"/>
      <c r="Q5" s="102"/>
      <c r="R5" s="102"/>
    </row>
    <row r="6" spans="1:18" s="10" customFormat="1" ht="15" customHeight="1" x14ac:dyDescent="0.25">
      <c r="A6" s="20" t="str">
        <f>Änderungsdoku!$A$3</f>
        <v>Schulförderung - Berufliche Orientierung - Praxiserfahrungen (SUBOT)</v>
      </c>
      <c r="B6" s="11"/>
      <c r="C6" s="11"/>
      <c r="D6" s="11"/>
      <c r="E6" s="11"/>
      <c r="F6" s="11"/>
      <c r="G6" s="11"/>
      <c r="H6" s="11"/>
      <c r="I6" s="11"/>
      <c r="J6" s="11"/>
      <c r="K6" s="11"/>
      <c r="L6" s="11"/>
      <c r="M6" s="102"/>
      <c r="N6" s="102"/>
      <c r="O6" s="102"/>
      <c r="P6" s="102"/>
      <c r="Q6" s="102"/>
      <c r="R6" s="102"/>
    </row>
    <row r="7" spans="1:18" s="10" customFormat="1" ht="15" customHeight="1" x14ac:dyDescent="0.25">
      <c r="A7" s="13" t="str">
        <f>CONCATENATE("Formularversion: ",LOOKUP(2,1/(Änderungsdoku!$A$1:$A$999&lt;&gt;""),Änderungsdoku!A:A)," vom ",TEXT(VLOOKUP(LOOKUP(2,1/(Änderungsdoku!$A$1:$A$999&lt;&gt;""),Änderungsdoku!A:A),Änderungsdoku!$A$1:$B$999,2,FALSE),"TT.MM.JJ"),Änderungsdoku!$A$4)</f>
        <v>Formularversion: V 2.4 vom 23.11.23 - öffentlich -</v>
      </c>
      <c r="B7" s="11"/>
      <c r="C7" s="11"/>
      <c r="D7" s="11"/>
      <c r="E7" s="11"/>
      <c r="F7" s="11"/>
      <c r="G7" s="11"/>
      <c r="H7" s="11"/>
      <c r="I7" s="11"/>
      <c r="J7" s="11"/>
      <c r="K7" s="11"/>
      <c r="L7" s="11"/>
      <c r="M7" s="102"/>
      <c r="N7" s="102"/>
      <c r="O7" s="102"/>
      <c r="P7" s="102"/>
      <c r="Q7" s="102"/>
      <c r="R7" s="102"/>
    </row>
    <row r="8" spans="1:18" s="10" customFormat="1" ht="4" customHeight="1" x14ac:dyDescent="0.25">
      <c r="B8" s="11"/>
      <c r="C8" s="11"/>
      <c r="D8" s="11"/>
      <c r="E8" s="11"/>
      <c r="F8" s="11"/>
      <c r="G8" s="11"/>
      <c r="H8" s="11"/>
      <c r="I8" s="11"/>
      <c r="J8" s="11"/>
      <c r="K8" s="11"/>
      <c r="L8" s="11"/>
      <c r="M8" s="102"/>
      <c r="N8" s="102"/>
      <c r="O8" s="102"/>
      <c r="P8" s="102"/>
      <c r="Q8" s="102"/>
      <c r="R8" s="102"/>
    </row>
    <row r="9" spans="1:18" s="10" customFormat="1" ht="6" customHeight="1" x14ac:dyDescent="0.25">
      <c r="A9" s="34"/>
      <c r="B9" s="35"/>
      <c r="C9" s="35"/>
      <c r="D9" s="35"/>
      <c r="E9" s="35"/>
      <c r="F9" s="35"/>
      <c r="G9" s="35"/>
      <c r="H9" s="35"/>
      <c r="I9" s="35"/>
      <c r="J9" s="35"/>
      <c r="K9" s="35"/>
      <c r="L9" s="36"/>
      <c r="M9" s="102"/>
      <c r="N9" s="102"/>
      <c r="O9" s="102"/>
      <c r="P9" s="102"/>
      <c r="Q9" s="102"/>
      <c r="R9" s="102"/>
    </row>
    <row r="10" spans="1:18" s="10" customFormat="1" ht="12" customHeight="1" x14ac:dyDescent="0.25">
      <c r="A10" s="37"/>
      <c r="B10" s="43" t="s">
        <v>175</v>
      </c>
      <c r="C10" s="38"/>
      <c r="D10" s="38"/>
      <c r="E10" s="38"/>
      <c r="F10" s="38"/>
      <c r="G10" s="38"/>
      <c r="H10" s="38"/>
      <c r="I10" s="38"/>
      <c r="J10" s="38"/>
      <c r="K10" s="38"/>
      <c r="L10" s="39"/>
      <c r="M10" s="102"/>
      <c r="N10" s="102"/>
      <c r="O10" s="102"/>
      <c r="P10" s="102"/>
      <c r="Q10" s="102"/>
      <c r="R10" s="102"/>
    </row>
    <row r="11" spans="1:18" s="10" customFormat="1" ht="12" customHeight="1" x14ac:dyDescent="0.25">
      <c r="A11" s="37"/>
      <c r="B11" s="43" t="s">
        <v>187</v>
      </c>
      <c r="C11" s="38"/>
      <c r="D11" s="38"/>
      <c r="E11" s="38"/>
      <c r="F11" s="38"/>
      <c r="G11" s="38"/>
      <c r="H11" s="38"/>
      <c r="I11" s="38"/>
      <c r="J11" s="38"/>
      <c r="K11" s="38"/>
      <c r="L11" s="39"/>
      <c r="M11" s="102"/>
      <c r="N11" s="102"/>
      <c r="O11" s="102"/>
      <c r="P11" s="102"/>
      <c r="Q11" s="102"/>
      <c r="R11" s="102"/>
    </row>
    <row r="12" spans="1:18" s="10" customFormat="1" ht="12" customHeight="1" x14ac:dyDescent="0.25">
      <c r="A12" s="37"/>
      <c r="B12" s="43" t="s">
        <v>188</v>
      </c>
      <c r="C12" s="38"/>
      <c r="D12" s="38"/>
      <c r="E12" s="38"/>
      <c r="F12" s="38"/>
      <c r="G12" s="38"/>
      <c r="H12" s="38"/>
      <c r="I12" s="38"/>
      <c r="J12" s="38"/>
      <c r="K12" s="38"/>
      <c r="L12" s="39"/>
      <c r="M12" s="102"/>
      <c r="N12" s="102"/>
      <c r="O12" s="102"/>
      <c r="P12" s="102"/>
      <c r="Q12" s="102"/>
      <c r="R12" s="102"/>
    </row>
    <row r="13" spans="1:18" s="10" customFormat="1" ht="6" customHeight="1" x14ac:dyDescent="0.25">
      <c r="A13" s="40"/>
      <c r="B13" s="41"/>
      <c r="C13" s="41"/>
      <c r="D13" s="41"/>
      <c r="E13" s="41"/>
      <c r="F13" s="41"/>
      <c r="G13" s="41"/>
      <c r="H13" s="41"/>
      <c r="I13" s="41"/>
      <c r="J13" s="41"/>
      <c r="K13" s="41"/>
      <c r="L13" s="42"/>
      <c r="M13" s="102"/>
      <c r="N13" s="102"/>
      <c r="O13" s="102"/>
      <c r="P13" s="102"/>
      <c r="Q13" s="102"/>
      <c r="R13" s="102"/>
    </row>
    <row r="14" spans="1:18" s="10" customFormat="1" ht="12" customHeight="1" x14ac:dyDescent="0.25">
      <c r="A14" s="44"/>
      <c r="B14" s="45"/>
      <c r="C14" s="45"/>
      <c r="D14" s="45"/>
      <c r="E14" s="45"/>
      <c r="F14" s="45"/>
      <c r="G14" s="45"/>
      <c r="H14" s="45"/>
      <c r="I14" s="45"/>
      <c r="J14" s="45"/>
      <c r="K14" s="45"/>
      <c r="L14" s="46"/>
      <c r="M14" s="102"/>
      <c r="N14" s="102"/>
      <c r="O14" s="102"/>
      <c r="P14" s="102"/>
      <c r="Q14" s="102"/>
      <c r="R14" s="102"/>
    </row>
    <row r="15" spans="1:18" s="10" customFormat="1" ht="18" customHeight="1" x14ac:dyDescent="0.25">
      <c r="A15" s="47"/>
      <c r="B15" s="48" t="s">
        <v>82</v>
      </c>
      <c r="C15" s="121"/>
      <c r="D15" s="171"/>
      <c r="E15" s="171"/>
      <c r="F15" s="171"/>
      <c r="G15" s="171"/>
      <c r="H15" s="171"/>
      <c r="I15" s="171"/>
      <c r="J15" s="171"/>
      <c r="K15" s="19"/>
      <c r="L15" s="49"/>
      <c r="M15" s="102"/>
      <c r="N15" s="102"/>
      <c r="O15" s="102"/>
      <c r="P15" s="102"/>
      <c r="Q15" s="102"/>
      <c r="R15" s="102"/>
    </row>
    <row r="16" spans="1:18" s="10" customFormat="1" ht="4" customHeight="1" x14ac:dyDescent="0.25">
      <c r="A16" s="47"/>
      <c r="B16" s="50"/>
      <c r="C16" s="50"/>
      <c r="D16" s="50"/>
      <c r="E16" s="50"/>
      <c r="F16" s="50"/>
      <c r="G16" s="50"/>
      <c r="H16" s="50"/>
      <c r="I16" s="50"/>
      <c r="J16" s="50"/>
      <c r="K16" s="50"/>
      <c r="L16" s="49"/>
      <c r="M16" s="102"/>
      <c r="N16" s="102"/>
      <c r="O16" s="102"/>
      <c r="P16" s="102"/>
      <c r="Q16" s="102"/>
      <c r="R16" s="102"/>
    </row>
    <row r="17" spans="1:18" s="10" customFormat="1" ht="18" customHeight="1" x14ac:dyDescent="0.25">
      <c r="A17" s="47"/>
      <c r="B17" s="51" t="s">
        <v>78</v>
      </c>
      <c r="C17" s="123"/>
      <c r="D17" s="50"/>
      <c r="E17" s="191" t="str">
        <f>IF(OR(Schuljahr="Bitte auswählen!",Schuljahr=""),"Bitte das Schuljahr auswählen!","")</f>
        <v>Bitte das Schuljahr auswählen!</v>
      </c>
      <c r="F17" s="50"/>
      <c r="G17" s="50"/>
      <c r="H17" s="50"/>
      <c r="I17" s="172" t="s">
        <v>83</v>
      </c>
      <c r="J17" s="50"/>
      <c r="K17" s="124" t="s">
        <v>6</v>
      </c>
      <c r="L17" s="49"/>
      <c r="M17" s="102"/>
      <c r="N17" s="102"/>
      <c r="O17" s="102"/>
      <c r="P17" s="102"/>
      <c r="Q17" s="102"/>
      <c r="R17" s="102"/>
    </row>
    <row r="18" spans="1:18" s="10" customFormat="1" ht="4" customHeight="1" x14ac:dyDescent="0.25">
      <c r="A18" s="47"/>
      <c r="B18" s="50"/>
      <c r="C18" s="45"/>
      <c r="D18" s="50"/>
      <c r="E18" s="50"/>
      <c r="F18" s="50"/>
      <c r="G18" s="50"/>
      <c r="H18" s="50"/>
      <c r="I18" s="50"/>
      <c r="J18" s="50"/>
      <c r="K18" s="50"/>
      <c r="L18" s="49"/>
      <c r="M18" s="102"/>
      <c r="N18" s="102"/>
      <c r="O18" s="102"/>
      <c r="P18" s="102"/>
      <c r="Q18" s="102"/>
      <c r="R18" s="102"/>
    </row>
    <row r="19" spans="1:18" s="10" customFormat="1" ht="18" customHeight="1" x14ac:dyDescent="0.25">
      <c r="A19" s="47"/>
      <c r="B19" s="50" t="s">
        <v>171</v>
      </c>
      <c r="C19" s="122" t="s">
        <v>6</v>
      </c>
      <c r="D19" s="50"/>
      <c r="E19" s="191" t="str">
        <f>IF(E17&lt;&gt;"","Bitte zuerst das Schuljahr auswählen!",IF(OR(Haushaltsjahr="",Haushaltsjahr="Bitte auswählen!"),"Bitte das Haushaltsjahr auswählen!",IF(AND(Haushaltsjahr&lt;&gt;Haushaltsjahr_1,Haushaltsjahr&lt;&gt;Haushaltsjahr_2),"Schul- oder Haushaltsjahr ist nicht korrekt ausgewählt!","")))</f>
        <v>Bitte zuerst das Schuljahr auswählen!</v>
      </c>
      <c r="F19" s="50"/>
      <c r="G19" s="50"/>
      <c r="H19" s="50"/>
      <c r="I19" s="173" t="s">
        <v>86</v>
      </c>
      <c r="J19" s="50"/>
      <c r="K19" s="125" t="s">
        <v>6</v>
      </c>
      <c r="L19" s="49"/>
      <c r="M19" s="102"/>
      <c r="N19" s="102"/>
      <c r="O19" s="102"/>
      <c r="P19" s="102"/>
      <c r="Q19" s="102"/>
      <c r="R19" s="102"/>
    </row>
    <row r="20" spans="1:18" s="10" customFormat="1" ht="12" customHeight="1" x14ac:dyDescent="0.25">
      <c r="A20" s="47"/>
      <c r="B20" s="50"/>
      <c r="C20" s="50"/>
      <c r="D20" s="50"/>
      <c r="E20" s="50"/>
      <c r="F20" s="50"/>
      <c r="G20" s="50"/>
      <c r="H20" s="50"/>
      <c r="I20" s="50"/>
      <c r="J20" s="50"/>
      <c r="K20" s="50"/>
      <c r="L20" s="49"/>
      <c r="M20" s="102"/>
      <c r="N20" s="102"/>
      <c r="O20" s="102"/>
      <c r="P20" s="102"/>
      <c r="Q20" s="102"/>
      <c r="R20" s="102"/>
    </row>
    <row r="21" spans="1:18" s="10" customFormat="1" ht="18" customHeight="1" x14ac:dyDescent="0.25">
      <c r="A21" s="47"/>
      <c r="B21" s="50" t="s">
        <v>79</v>
      </c>
      <c r="C21" s="121"/>
      <c r="D21" s="171"/>
      <c r="E21" s="171"/>
      <c r="F21" s="171"/>
      <c r="G21" s="171"/>
      <c r="H21" s="171"/>
      <c r="I21" s="171"/>
      <c r="J21" s="171"/>
      <c r="K21" s="19"/>
      <c r="L21" s="49"/>
      <c r="M21" s="102"/>
      <c r="N21" s="102"/>
      <c r="O21" s="102"/>
      <c r="P21" s="102"/>
      <c r="Q21" s="102"/>
      <c r="R21" s="102"/>
    </row>
    <row r="22" spans="1:18" s="10" customFormat="1" ht="4" customHeight="1" x14ac:dyDescent="0.25">
      <c r="A22" s="47"/>
      <c r="B22" s="50"/>
      <c r="C22" s="50"/>
      <c r="D22" s="50"/>
      <c r="E22" s="50"/>
      <c r="F22" s="153"/>
      <c r="G22" s="50"/>
      <c r="H22" s="50"/>
      <c r="I22" s="50"/>
      <c r="J22" s="50"/>
      <c r="K22" s="50"/>
      <c r="L22" s="50"/>
      <c r="M22" s="102"/>
      <c r="N22" s="102"/>
      <c r="O22" s="102"/>
      <c r="P22" s="102"/>
      <c r="Q22" s="102"/>
      <c r="R22" s="102"/>
    </row>
    <row r="23" spans="1:18" s="10" customFormat="1" ht="18" customHeight="1" x14ac:dyDescent="0.25">
      <c r="A23" s="47"/>
      <c r="B23" s="174" t="s">
        <v>76</v>
      </c>
      <c r="C23" s="125"/>
      <c r="D23" s="50"/>
      <c r="E23" s="50"/>
      <c r="F23" s="153"/>
      <c r="G23" s="50"/>
      <c r="H23" s="153"/>
      <c r="I23" s="172" t="s">
        <v>84</v>
      </c>
      <c r="J23" s="153"/>
      <c r="K23" s="122" t="s">
        <v>6</v>
      </c>
      <c r="L23" s="49"/>
      <c r="M23" s="102"/>
      <c r="N23" s="102"/>
      <c r="O23" s="102"/>
      <c r="P23" s="102"/>
      <c r="Q23" s="102"/>
      <c r="R23" s="102"/>
    </row>
    <row r="24" spans="1:18" s="10" customFormat="1" ht="4" customHeight="1" x14ac:dyDescent="0.25">
      <c r="A24" s="47"/>
      <c r="B24" s="50"/>
      <c r="C24" s="50"/>
      <c r="D24" s="50"/>
      <c r="E24" s="50"/>
      <c r="F24" s="153"/>
      <c r="G24" s="50"/>
      <c r="H24" s="153"/>
      <c r="I24" s="153"/>
      <c r="J24" s="153"/>
      <c r="K24" s="153"/>
      <c r="L24" s="49"/>
      <c r="M24" s="102"/>
      <c r="N24" s="102"/>
      <c r="O24" s="102"/>
      <c r="P24" s="102"/>
      <c r="Q24" s="102"/>
      <c r="R24" s="102"/>
    </row>
    <row r="25" spans="1:18" s="18" customFormat="1" ht="18" customHeight="1" x14ac:dyDescent="0.25">
      <c r="A25" s="53"/>
      <c r="B25" s="54" t="s">
        <v>80</v>
      </c>
      <c r="C25" s="121"/>
      <c r="D25" s="171"/>
      <c r="E25" s="19"/>
      <c r="F25" s="50"/>
      <c r="G25" s="50"/>
      <c r="H25" s="50"/>
      <c r="I25" s="172" t="s">
        <v>85</v>
      </c>
      <c r="J25" s="50"/>
      <c r="K25" s="124"/>
      <c r="L25" s="49"/>
      <c r="M25" s="183"/>
      <c r="N25" s="183"/>
      <c r="O25" s="183"/>
      <c r="P25" s="183"/>
      <c r="Q25" s="183"/>
      <c r="R25" s="183"/>
    </row>
    <row r="26" spans="1:18" s="10" customFormat="1" ht="12" customHeight="1" x14ac:dyDescent="0.25">
      <c r="A26" s="47"/>
      <c r="B26" s="50"/>
      <c r="C26" s="50"/>
      <c r="D26" s="50"/>
      <c r="E26" s="50"/>
      <c r="F26" s="50"/>
      <c r="G26" s="50"/>
      <c r="H26" s="50"/>
      <c r="I26" s="50"/>
      <c r="J26" s="50"/>
      <c r="K26" s="50"/>
      <c r="L26" s="49"/>
      <c r="M26" s="183"/>
      <c r="N26" s="183"/>
      <c r="O26" s="183"/>
      <c r="P26" s="183"/>
      <c r="Q26" s="183"/>
      <c r="R26" s="183"/>
    </row>
    <row r="27" spans="1:18" s="10" customFormat="1" ht="18" customHeight="1" x14ac:dyDescent="0.25">
      <c r="A27" s="47"/>
      <c r="B27" s="175" t="s">
        <v>176</v>
      </c>
      <c r="C27" s="125" t="s">
        <v>6</v>
      </c>
      <c r="D27" s="50"/>
      <c r="E27" s="212" t="str">
        <f>IF(SUM(M27:Q27)&gt;0,"Bitte die Angaben zum Kursbeginn und -ende eintragen!","")</f>
        <v/>
      </c>
      <c r="F27" s="50"/>
      <c r="G27" s="50"/>
      <c r="H27" s="50"/>
      <c r="I27" s="234" t="s">
        <v>195</v>
      </c>
      <c r="J27" s="50"/>
      <c r="K27" s="236" t="s">
        <v>6</v>
      </c>
      <c r="L27" s="49"/>
      <c r="M27" s="192">
        <f>IF(AND(M29&lt;&gt;"",OR(Kursbeginn_1="",Kursende_1="")),1,0)</f>
        <v>0</v>
      </c>
      <c r="N27" s="192">
        <f>IF(AND(N29&lt;&gt;"",OR(Kursbeginn_2="",Kursende_2="")),1,0)</f>
        <v>0</v>
      </c>
      <c r="O27" s="192">
        <f>IF(AND(O29&lt;&gt;"",OR(Kursbeginn_3="",Kursende_3="")),1,0)</f>
        <v>0</v>
      </c>
      <c r="P27" s="192">
        <f>IF(AND(P29&lt;&gt;"",OR(Kursbeginn_4="",Kursende_4="")),1,0)</f>
        <v>0</v>
      </c>
      <c r="Q27" s="192">
        <f>IF(AND(Q29&lt;&gt;"",OR(Kursbeginn_5="",Kursende_5="")),1,0)</f>
        <v>0</v>
      </c>
      <c r="R27" s="102"/>
    </row>
    <row r="28" spans="1:18" s="10" customFormat="1" ht="4" customHeight="1" x14ac:dyDescent="0.25">
      <c r="A28" s="47"/>
      <c r="B28" s="50"/>
      <c r="C28" s="50"/>
      <c r="D28" s="50"/>
      <c r="E28" s="50"/>
      <c r="F28" s="50"/>
      <c r="G28" s="50"/>
      <c r="H28" s="50"/>
      <c r="I28" s="50"/>
      <c r="J28" s="50"/>
      <c r="K28" s="50"/>
      <c r="L28" s="49"/>
      <c r="M28" s="102"/>
      <c r="N28" s="102"/>
      <c r="O28" s="102"/>
      <c r="P28" s="102"/>
      <c r="Q28" s="102"/>
      <c r="R28" s="102"/>
    </row>
    <row r="29" spans="1:18" s="10" customFormat="1" ht="18" customHeight="1" x14ac:dyDescent="0.25">
      <c r="A29" s="47"/>
      <c r="B29" s="52" t="s">
        <v>81</v>
      </c>
      <c r="C29" s="176" t="str">
        <f>IF(OR($C$27="Bitte auswählen!",$C$27=""),"",IF($C$27&gt;=1,"Kurs 1",""))</f>
        <v/>
      </c>
      <c r="D29" s="50"/>
      <c r="E29" s="176" t="str">
        <f>IF(OR($C$27="Bitte auswählen!",$C$27=""),"",IF($C$27&gt;=2,"Kurs 2",""))</f>
        <v/>
      </c>
      <c r="F29" s="50"/>
      <c r="G29" s="176" t="str">
        <f>IF(OR($C$27="Bitte auswählen!",$C$27=""),"",IF($C$27&gt;=3,"Kurs 3",""))</f>
        <v/>
      </c>
      <c r="H29" s="50"/>
      <c r="I29" s="176" t="str">
        <f>IF(OR($C$27="Bitte auswählen!",$C$27=""),"",IF($C$27&gt;=4,"Kurs 4",""))</f>
        <v/>
      </c>
      <c r="J29" s="50"/>
      <c r="K29" s="176" t="str">
        <f>IF(OR($C$27="Bitte auswählen!",$C$27=""),"",IF($C$27&gt;=5,"Kurs 5",""))</f>
        <v/>
      </c>
      <c r="L29" s="49"/>
      <c r="M29" s="186" t="str">
        <f>C29</f>
        <v/>
      </c>
      <c r="N29" s="186" t="str">
        <f>E29</f>
        <v/>
      </c>
      <c r="O29" s="186" t="str">
        <f>G29</f>
        <v/>
      </c>
      <c r="P29" s="186" t="str">
        <f>I29</f>
        <v/>
      </c>
      <c r="Q29" s="186" t="str">
        <f>K29</f>
        <v/>
      </c>
      <c r="R29" s="186"/>
    </row>
    <row r="30" spans="1:18" s="10" customFormat="1" ht="4" customHeight="1" x14ac:dyDescent="0.25">
      <c r="A30" s="47"/>
      <c r="B30" s="50"/>
      <c r="C30" s="50"/>
      <c r="D30" s="50"/>
      <c r="E30" s="50"/>
      <c r="F30" s="50"/>
      <c r="G30" s="50"/>
      <c r="H30" s="50"/>
      <c r="I30" s="50"/>
      <c r="J30" s="50"/>
      <c r="K30" s="50"/>
      <c r="L30" s="49"/>
      <c r="M30" s="102"/>
      <c r="N30" s="102"/>
      <c r="O30" s="102"/>
      <c r="P30" s="102"/>
      <c r="Q30" s="102"/>
      <c r="R30" s="102"/>
    </row>
    <row r="31" spans="1:18" s="10" customFormat="1" ht="18" customHeight="1" x14ac:dyDescent="0.25">
      <c r="A31" s="47"/>
      <c r="B31" s="56" t="s">
        <v>165</v>
      </c>
      <c r="C31" s="126"/>
      <c r="D31" s="50"/>
      <c r="E31" s="126"/>
      <c r="F31" s="50"/>
      <c r="G31" s="126"/>
      <c r="H31" s="50"/>
      <c r="I31" s="126"/>
      <c r="J31" s="50"/>
      <c r="K31" s="126"/>
      <c r="L31" s="49"/>
      <c r="M31" s="185" t="str">
        <f>IFERROR(DATE(Haushaltsjahr,1,1),"")</f>
        <v/>
      </c>
      <c r="N31" s="187" t="str">
        <f>IF(OR(N$29="",Kursende_1=""),"",IF(MIN(Kursende_1+1,DATE(Haushaltsjahr,12,31))=DATE(Haushaltsjahr,12,31),"",MIN(Kursende_1+1,DATE(Haushaltsjahr,12,31))))</f>
        <v/>
      </c>
      <c r="O31" s="187" t="str">
        <f>IF(OR(O$29="",Kursende_2=""),"",IF(MIN(Kursende_2+1,DATE(Haushaltsjahr,12,31))=DATE(Haushaltsjahr,12,31),"",MIN(Kursende_2+1,DATE(Haushaltsjahr,12,31))))</f>
        <v/>
      </c>
      <c r="P31" s="187" t="str">
        <f>IF(OR(P$29="",Kursende_3=""),"",IF(MIN(Kursende_3+1,DATE(Haushaltsjahr,12,31))=DATE(Haushaltsjahr,12,31),"",MIN(Kursende_3+1,DATE(Haushaltsjahr,12,31))))</f>
        <v/>
      </c>
      <c r="Q31" s="187" t="str">
        <f>IF(OR(Q$29="",Kursende_4=""),"",IF(MIN(Kursende_4+1,DATE(Haushaltsjahr,12,31))=DATE(Haushaltsjahr,12,31),"",MIN(Kursende_4+1,DATE(Haushaltsjahr,12,31))))</f>
        <v/>
      </c>
      <c r="R31" s="188">
        <f>IF(E27&lt;&gt;"",DATE(2020,1,1),Kursbeginn_1)</f>
        <v>0</v>
      </c>
    </row>
    <row r="32" spans="1:18" s="10" customFormat="1" ht="4" customHeight="1" x14ac:dyDescent="0.25">
      <c r="A32" s="47"/>
      <c r="B32" s="50"/>
      <c r="C32" s="50"/>
      <c r="D32" s="50"/>
      <c r="E32" s="50"/>
      <c r="F32" s="50"/>
      <c r="G32" s="50"/>
      <c r="H32" s="50"/>
      <c r="I32" s="50"/>
      <c r="J32" s="50"/>
      <c r="K32" s="50"/>
      <c r="L32" s="49"/>
      <c r="M32" s="102"/>
      <c r="N32" s="102"/>
      <c r="O32" s="102"/>
      <c r="P32" s="102"/>
      <c r="Q32" s="102"/>
      <c r="R32" s="102"/>
    </row>
    <row r="33" spans="1:18" s="10" customFormat="1" ht="18" customHeight="1" x14ac:dyDescent="0.25">
      <c r="A33" s="47"/>
      <c r="B33" s="56" t="s">
        <v>166</v>
      </c>
      <c r="C33" s="126"/>
      <c r="D33" s="50"/>
      <c r="E33" s="126"/>
      <c r="F33" s="50"/>
      <c r="G33" s="126"/>
      <c r="H33" s="50"/>
      <c r="I33" s="126"/>
      <c r="J33" s="50"/>
      <c r="K33" s="126"/>
      <c r="L33" s="49"/>
      <c r="M33" s="185" t="str">
        <f>IFERROR(DATE(Haushaltsjahr,12,31),"")</f>
        <v/>
      </c>
      <c r="N33" s="187" t="str">
        <f>IF(OR(N$29="",N31=""),"",MAX(N31,DATE(Haushaltsjahr,12,31)))</f>
        <v/>
      </c>
      <c r="O33" s="187" t="str">
        <f>IF(OR(O$29="",O31=""),"",MAX(O31,DATE(Haushaltsjahr,12,31)))</f>
        <v/>
      </c>
      <c r="P33" s="187" t="str">
        <f>IF(OR(P$29="",P31=""),"",MAX(P31,DATE(Haushaltsjahr,12,31)))</f>
        <v/>
      </c>
      <c r="Q33" s="187" t="str">
        <f>IF(OR(Q$29="",Q31=""),"",MAX(Q31,DATE(Haushaltsjahr,12,31)))</f>
        <v/>
      </c>
      <c r="R33" s="188" t="str">
        <f>IF(E27&lt;&gt;"",DATE(2020,1,1),IF($C$27=1,MIN(Kursende_1,M33),
IF($C$27=2,MIN(Kursende_2,N33),
IF($C$27=3,MIN(Kursende_3,O33),
IF($C$27=4,MIN(Kursende_4,P33),
IF($C$27=5,MIN(Kursende_5,Q33),""))))))</f>
        <v/>
      </c>
    </row>
    <row r="34" spans="1:18" s="10" customFormat="1" ht="4" customHeight="1" x14ac:dyDescent="0.25">
      <c r="A34" s="47"/>
      <c r="B34" s="50"/>
      <c r="C34" s="50"/>
      <c r="D34" s="50"/>
      <c r="E34" s="50"/>
      <c r="F34" s="50"/>
      <c r="G34" s="50"/>
      <c r="H34" s="50"/>
      <c r="I34" s="50"/>
      <c r="J34" s="50"/>
      <c r="K34" s="50"/>
      <c r="L34" s="49"/>
      <c r="M34" s="102"/>
      <c r="N34" s="102"/>
      <c r="O34" s="102"/>
      <c r="P34" s="102"/>
      <c r="Q34" s="102"/>
      <c r="R34" s="102"/>
    </row>
    <row r="35" spans="1:18" s="10" customFormat="1" ht="18" customHeight="1" x14ac:dyDescent="0.25">
      <c r="A35" s="47"/>
      <c r="B35" s="56" t="s">
        <v>152</v>
      </c>
      <c r="C35" s="127"/>
      <c r="D35" s="50"/>
      <c r="E35" s="127"/>
      <c r="F35" s="111"/>
      <c r="G35" s="127"/>
      <c r="H35" s="111"/>
      <c r="I35" s="127"/>
      <c r="J35" s="111"/>
      <c r="K35" s="127"/>
      <c r="L35" s="49"/>
      <c r="M35" s="184">
        <f>SUMPRODUCT((C29:K29&lt;&gt;"")*(C35:K35))</f>
        <v>0</v>
      </c>
      <c r="N35" s="102"/>
      <c r="O35" s="102"/>
      <c r="P35" s="102"/>
      <c r="Q35" s="102"/>
      <c r="R35" s="102"/>
    </row>
    <row r="36" spans="1:18" s="10" customFormat="1" ht="4" customHeight="1" x14ac:dyDescent="0.25">
      <c r="A36" s="47"/>
      <c r="B36" s="50"/>
      <c r="C36" s="50"/>
      <c r="D36" s="50"/>
      <c r="E36" s="50"/>
      <c r="F36" s="50"/>
      <c r="G36" s="50"/>
      <c r="H36" s="50"/>
      <c r="I36" s="50"/>
      <c r="J36" s="50"/>
      <c r="K36" s="50"/>
      <c r="L36" s="49"/>
      <c r="M36" s="102"/>
      <c r="N36" s="102"/>
      <c r="O36" s="102"/>
      <c r="P36" s="102"/>
      <c r="Q36" s="102"/>
      <c r="R36" s="102"/>
    </row>
    <row r="37" spans="1:18" s="10" customFormat="1" ht="18" customHeight="1" x14ac:dyDescent="0.25">
      <c r="A37" s="47"/>
      <c r="B37" s="56" t="s">
        <v>153</v>
      </c>
      <c r="C37" s="127"/>
      <c r="D37" s="111"/>
      <c r="E37" s="127"/>
      <c r="F37" s="111"/>
      <c r="G37" s="127"/>
      <c r="H37" s="111"/>
      <c r="I37" s="127"/>
      <c r="J37" s="111"/>
      <c r="K37" s="127"/>
      <c r="L37" s="49"/>
      <c r="M37" s="102"/>
      <c r="N37" s="102"/>
      <c r="O37" s="102"/>
      <c r="P37" s="102"/>
      <c r="Q37" s="102"/>
      <c r="R37" s="102"/>
    </row>
    <row r="38" spans="1:18" s="10" customFormat="1" ht="4" customHeight="1" x14ac:dyDescent="0.25">
      <c r="A38" s="47"/>
      <c r="B38" s="50"/>
      <c r="C38" s="50"/>
      <c r="D38" s="50"/>
      <c r="E38" s="50"/>
      <c r="F38" s="50"/>
      <c r="G38" s="50"/>
      <c r="H38" s="50"/>
      <c r="I38" s="50"/>
      <c r="J38" s="50"/>
      <c r="K38" s="50"/>
      <c r="L38" s="49"/>
      <c r="M38" s="102"/>
      <c r="N38" s="102"/>
      <c r="O38" s="102"/>
      <c r="P38" s="102"/>
      <c r="Q38" s="102"/>
      <c r="R38" s="102"/>
    </row>
    <row r="39" spans="1:18" s="10" customFormat="1" ht="18" customHeight="1" x14ac:dyDescent="0.25">
      <c r="A39" s="47"/>
      <c r="B39" s="56" t="s">
        <v>173</v>
      </c>
      <c r="C39" s="60">
        <f>ROUND(Tage_1,0)*ROUND(Stunden_1,0)</f>
        <v>0</v>
      </c>
      <c r="D39" s="50"/>
      <c r="E39" s="60">
        <f>ROUND(Tage_2,0)*ROUND(Stunden_2,0)</f>
        <v>0</v>
      </c>
      <c r="F39" s="50"/>
      <c r="G39" s="60">
        <f>ROUND(Tage_3,0)*ROUND(Stunden_3,0)</f>
        <v>0</v>
      </c>
      <c r="H39" s="50"/>
      <c r="I39" s="60">
        <f>ROUND(Tage_4,0)*ROUND(Stunden_4,0)</f>
        <v>0</v>
      </c>
      <c r="J39" s="50"/>
      <c r="K39" s="60">
        <f>ROUND(Tage_5,0)*ROUND(Stunden_5,0)</f>
        <v>0</v>
      </c>
      <c r="L39" s="49"/>
      <c r="M39" s="184">
        <f>IF(M35&gt;28,0,SUMPRODUCT((C29:K29&lt;&gt;"")*(C39:K39)))</f>
        <v>0</v>
      </c>
      <c r="N39" s="102"/>
      <c r="O39" s="102"/>
      <c r="P39" s="102"/>
      <c r="Q39" s="102"/>
      <c r="R39" s="102"/>
    </row>
    <row r="40" spans="1:18" s="10" customFormat="1" ht="30" customHeight="1" x14ac:dyDescent="0.25">
      <c r="A40" s="47"/>
      <c r="B40" s="56"/>
      <c r="C40" s="189" t="str">
        <f>IF(C29="","",IF(Gesamtstunden_1&gt;30,"Es sind nicht mehr als 30 Stunden pro Kurs zulässig!",""))</f>
        <v/>
      </c>
      <c r="D40" s="190"/>
      <c r="E40" s="189" t="str">
        <f>IF(E29="","",IF(Gesamtstunden_2&gt;30,"Es sind nicht mehr als 30 Stunden pro Kurs zulässig!",""))</f>
        <v/>
      </c>
      <c r="F40" s="190"/>
      <c r="G40" s="189" t="str">
        <f>IF(G29="","",IF(Gesamtstunden_3&gt;30,"Es sind nicht mehr als 30 Stunden pro Kurs zulässig!",""))</f>
        <v/>
      </c>
      <c r="H40" s="190"/>
      <c r="I40" s="189" t="str">
        <f>IF(I29="","",IF(Gesamtstunden_4&gt;30,"Es sind nicht mehr als 30 Stunden pro Kurs zulässig!",""))</f>
        <v/>
      </c>
      <c r="J40" s="190"/>
      <c r="K40" s="189" t="str">
        <f>IF(K29="","",IF(Gesamtstunden_5&gt;30,"Es sind nicht mehr als 30 Stunden pro Kurs zulässig!",""))</f>
        <v/>
      </c>
      <c r="L40" s="180"/>
      <c r="M40" s="102"/>
      <c r="N40" s="102"/>
      <c r="O40" s="102"/>
      <c r="P40" s="102"/>
      <c r="Q40" s="102"/>
      <c r="R40" s="102"/>
    </row>
    <row r="41" spans="1:18" s="10" customFormat="1" ht="12" customHeight="1" x14ac:dyDescent="0.25">
      <c r="A41" s="47"/>
      <c r="B41" s="55" t="s">
        <v>177</v>
      </c>
      <c r="C41" s="55"/>
      <c r="D41" s="50"/>
      <c r="E41" s="50"/>
      <c r="F41" s="50"/>
      <c r="G41" s="50"/>
      <c r="H41" s="50"/>
      <c r="I41" s="50"/>
      <c r="J41" s="50"/>
      <c r="K41" s="50"/>
      <c r="L41" s="49"/>
      <c r="M41" s="102"/>
      <c r="N41" s="102"/>
      <c r="O41" s="102"/>
      <c r="P41" s="102"/>
      <c r="Q41" s="102"/>
      <c r="R41" s="102"/>
    </row>
    <row r="42" spans="1:18" ht="6" customHeight="1" x14ac:dyDescent="0.25">
      <c r="A42" s="57"/>
      <c r="B42" s="58"/>
      <c r="C42" s="58"/>
      <c r="D42" s="58"/>
      <c r="E42" s="58"/>
      <c r="F42" s="58"/>
      <c r="G42" s="58"/>
      <c r="H42" s="58"/>
      <c r="I42" s="58"/>
      <c r="J42" s="58"/>
      <c r="K42" s="58"/>
      <c r="L42" s="59"/>
      <c r="M42" s="96"/>
      <c r="N42" s="96"/>
      <c r="O42" s="96"/>
      <c r="P42" s="96"/>
      <c r="Q42" s="96"/>
      <c r="R42" s="96"/>
    </row>
  </sheetData>
  <sheetProtection password="D62E" sheet="1" objects="1" scenarios="1" autoFilter="0"/>
  <conditionalFormatting sqref="C31:C39 E31:E39 G31:G39 I31:I39 K31:K39">
    <cfRule type="expression" dxfId="5" priority="1">
      <formula>C$29=""</formula>
    </cfRule>
  </conditionalFormatting>
  <dataValidations count="14">
    <dataValidation type="list" allowBlank="1" showErrorMessage="1" errorTitle="Ergebnis" error="Bitte auswählen!" sqref="C19">
      <formula1>Auswahl_Art</formula1>
    </dataValidation>
    <dataValidation type="textLength" operator="equal" allowBlank="1" showErrorMessage="1" errorTitle="Ergebnis" error="Bitte geben Sie fünf Stellen an!" sqref="C23">
      <formula1>5</formula1>
    </dataValidation>
    <dataValidation type="list" allowBlank="1" showErrorMessage="1" errorTitle="Ergebnis" error="Bitte auswählen!" sqref="K17">
      <formula1>Auswahl_Schuljahr</formula1>
    </dataValidation>
    <dataValidation type="list" allowBlank="1" showErrorMessage="1" errorTitle="Ergebnis" error="Bitte auswählen!" sqref="K23">
      <formula1>Auswahl_Klassenstufe</formula1>
    </dataValidation>
    <dataValidation type="list" allowBlank="1" showErrorMessage="1" errorTitle="Ergebnis" error="Bitte auswählen!" sqref="K19">
      <formula1>Auswahl_Haushaltsjahr</formula1>
    </dataValidation>
    <dataValidation type="whole" allowBlank="1" showErrorMessage="1" errorTitle="Ergbenis" error="Bitte nur ganze Zahlen bis max. 28 Tage eingeben!" sqref="C35 E35 G35 I35 K35">
      <formula1>1</formula1>
      <formula2>28</formula2>
    </dataValidation>
    <dataValidation type="whole" allowBlank="1" showErrorMessage="1" errorTitle="Ergbenis" error="Bitte nur ganze Zahlen bis max. 10 Stunden eingeben!" sqref="C37 E37 G37 I37 K37">
      <formula1>1</formula1>
      <formula2>10</formula2>
    </dataValidation>
    <dataValidation type="list" allowBlank="1" showErrorMessage="1" errorTitle="Ergebnis" error="Bitte auswählen!" sqref="C27">
      <formula1>Auswahl_Kursanzahl</formula1>
    </dataValidation>
    <dataValidation type="date" allowBlank="1" showErrorMessage="1" errorTitle="Ergebnis" error="Bitte ein gültiges Datum im Haushaltsjahr angeben!" sqref="C31 C33">
      <formula1>$M$31</formula1>
      <formula2>$M$33</formula2>
    </dataValidation>
    <dataValidation type="date" allowBlank="1" showErrorMessage="1" errorTitle="Ergebnis" error="Bitte ein gültiges Datum im Haushaltsjahr angeben!" sqref="E31 E33">
      <formula1>$N$31</formula1>
      <formula2>$N$33</formula2>
    </dataValidation>
    <dataValidation type="date" allowBlank="1" showErrorMessage="1" errorTitle="Ergebnis" error="Bitte ein gültiges Datum im Haushaltsjahr angeben!" sqref="G31 G33">
      <formula1>$O$31</formula1>
      <formula2>$O$33</formula2>
    </dataValidation>
    <dataValidation type="date" allowBlank="1" showErrorMessage="1" errorTitle="Ergebnis" error="Bitte ein gültiges Datum im Haushaltsjahr angeben!" sqref="I31 I33">
      <formula1>$P$31</formula1>
      <formula2>$P$33</formula2>
    </dataValidation>
    <dataValidation type="date" allowBlank="1" showErrorMessage="1" errorTitle="Ergebnis" error="Bitte ein gültiges Datum im Haushaltsjahr angeben!" sqref="K31 K33">
      <formula1>$Q$31</formula1>
      <formula2>$Q$33</formula2>
    </dataValidation>
    <dataValidation type="list" allowBlank="1" showErrorMessage="1" errorTitle="Ergebnis" error="Bitte auswählen!" sqref="K27">
      <formula1>StEK_Satz</formula1>
    </dataValidation>
  </dataValidations>
  <printOptions horizontalCentered="1"/>
  <pageMargins left="0.19685039370078741" right="0.19685039370078741" top="0.59055118110236227" bottom="0.59055118110236227" header="0.19685039370078741" footer="0.19685039370078741"/>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tint="0.39997558519241921"/>
    <pageSetUpPr fitToPage="1"/>
  </sheetPr>
  <dimension ref="A1:E31"/>
  <sheetViews>
    <sheetView showGridLines="0" workbookViewId="0">
      <selection activeCell="B2" sqref="B2"/>
    </sheetView>
  </sheetViews>
  <sheetFormatPr baseColWidth="10" defaultColWidth="11.453125" defaultRowHeight="15.5" x14ac:dyDescent="0.35"/>
  <cols>
    <col min="1" max="1" width="6.7265625" style="15" customWidth="1"/>
    <col min="2" max="3" width="40.7265625" style="15" customWidth="1"/>
    <col min="4" max="4" width="40.7265625" style="62" hidden="1" customWidth="1"/>
    <col min="5" max="5" width="11.453125" style="61"/>
    <col min="6" max="16384" width="11.453125" style="15"/>
  </cols>
  <sheetData>
    <row r="1" spans="1:4" x14ac:dyDescent="0.35">
      <c r="A1" s="103" t="s">
        <v>9</v>
      </c>
      <c r="B1" s="104" t="s">
        <v>208</v>
      </c>
      <c r="C1" s="104" t="s">
        <v>209</v>
      </c>
      <c r="D1" s="154" t="str">
        <f>IF(B1="","",B1)&amp;IF(C1="","",(", "&amp;C1))</f>
        <v>Nachname, Vorname</v>
      </c>
    </row>
    <row r="2" spans="1:4" x14ac:dyDescent="0.35">
      <c r="A2" s="114">
        <v>1</v>
      </c>
      <c r="B2" s="249"/>
      <c r="C2" s="249"/>
      <c r="D2" s="154" t="str">
        <f t="shared" ref="D2:D31" si="0">IF(B2="","",B2)&amp;IF(C2="","",(", "&amp;C2))</f>
        <v/>
      </c>
    </row>
    <row r="3" spans="1:4" x14ac:dyDescent="0.35">
      <c r="A3" s="114">
        <v>2</v>
      </c>
      <c r="B3" s="243"/>
      <c r="C3" s="243"/>
      <c r="D3" s="154" t="str">
        <f t="shared" si="0"/>
        <v/>
      </c>
    </row>
    <row r="4" spans="1:4" x14ac:dyDescent="0.35">
      <c r="A4" s="114">
        <v>3</v>
      </c>
      <c r="B4" s="243"/>
      <c r="C4" s="243"/>
      <c r="D4" s="154" t="str">
        <f t="shared" si="0"/>
        <v/>
      </c>
    </row>
    <row r="5" spans="1:4" x14ac:dyDescent="0.35">
      <c r="A5" s="114">
        <v>4</v>
      </c>
      <c r="B5" s="243"/>
      <c r="C5" s="243"/>
      <c r="D5" s="154" t="str">
        <f t="shared" si="0"/>
        <v/>
      </c>
    </row>
    <row r="6" spans="1:4" x14ac:dyDescent="0.35">
      <c r="A6" s="114">
        <v>5</v>
      </c>
      <c r="B6" s="243"/>
      <c r="C6" s="243"/>
      <c r="D6" s="154" t="str">
        <f t="shared" si="0"/>
        <v/>
      </c>
    </row>
    <row r="7" spans="1:4" x14ac:dyDescent="0.35">
      <c r="A7" s="114">
        <v>6</v>
      </c>
      <c r="B7" s="243"/>
      <c r="C7" s="243"/>
      <c r="D7" s="154" t="str">
        <f t="shared" si="0"/>
        <v/>
      </c>
    </row>
    <row r="8" spans="1:4" x14ac:dyDescent="0.35">
      <c r="A8" s="114">
        <v>7</v>
      </c>
      <c r="B8" s="243"/>
      <c r="C8" s="243"/>
      <c r="D8" s="154" t="str">
        <f t="shared" si="0"/>
        <v/>
      </c>
    </row>
    <row r="9" spans="1:4" x14ac:dyDescent="0.35">
      <c r="A9" s="114">
        <v>8</v>
      </c>
      <c r="B9" s="243"/>
      <c r="C9" s="243"/>
      <c r="D9" s="154" t="str">
        <f t="shared" si="0"/>
        <v/>
      </c>
    </row>
    <row r="10" spans="1:4" x14ac:dyDescent="0.35">
      <c r="A10" s="114">
        <v>9</v>
      </c>
      <c r="B10" s="210"/>
      <c r="C10" s="177"/>
      <c r="D10" s="154" t="str">
        <f t="shared" si="0"/>
        <v/>
      </c>
    </row>
    <row r="11" spans="1:4" x14ac:dyDescent="0.35">
      <c r="A11" s="114">
        <v>10</v>
      </c>
      <c r="B11" s="210"/>
      <c r="C11" s="177"/>
      <c r="D11" s="154" t="str">
        <f t="shared" si="0"/>
        <v/>
      </c>
    </row>
    <row r="12" spans="1:4" x14ac:dyDescent="0.35">
      <c r="A12" s="114">
        <v>11</v>
      </c>
      <c r="B12" s="210"/>
      <c r="C12" s="177"/>
      <c r="D12" s="154" t="str">
        <f t="shared" si="0"/>
        <v/>
      </c>
    </row>
    <row r="13" spans="1:4" x14ac:dyDescent="0.35">
      <c r="A13" s="114">
        <v>12</v>
      </c>
      <c r="B13" s="210"/>
      <c r="C13" s="177"/>
      <c r="D13" s="154" t="str">
        <f t="shared" si="0"/>
        <v/>
      </c>
    </row>
    <row r="14" spans="1:4" x14ac:dyDescent="0.35">
      <c r="A14" s="114">
        <v>13</v>
      </c>
      <c r="B14" s="210"/>
      <c r="C14" s="177"/>
      <c r="D14" s="154" t="str">
        <f t="shared" si="0"/>
        <v/>
      </c>
    </row>
    <row r="15" spans="1:4" x14ac:dyDescent="0.35">
      <c r="A15" s="114">
        <v>14</v>
      </c>
      <c r="B15" s="210"/>
      <c r="C15" s="177"/>
      <c r="D15" s="154" t="str">
        <f t="shared" si="0"/>
        <v/>
      </c>
    </row>
    <row r="16" spans="1:4" x14ac:dyDescent="0.35">
      <c r="A16" s="114">
        <v>15</v>
      </c>
      <c r="B16" s="210"/>
      <c r="C16" s="177"/>
      <c r="D16" s="154" t="str">
        <f t="shared" si="0"/>
        <v/>
      </c>
    </row>
    <row r="17" spans="1:4" x14ac:dyDescent="0.35">
      <c r="A17" s="114">
        <v>16</v>
      </c>
      <c r="B17" s="210"/>
      <c r="C17" s="177"/>
      <c r="D17" s="154" t="str">
        <f t="shared" si="0"/>
        <v/>
      </c>
    </row>
    <row r="18" spans="1:4" x14ac:dyDescent="0.35">
      <c r="A18" s="114">
        <v>17</v>
      </c>
      <c r="B18" s="210"/>
      <c r="C18" s="177"/>
      <c r="D18" s="154" t="str">
        <f t="shared" si="0"/>
        <v/>
      </c>
    </row>
    <row r="19" spans="1:4" x14ac:dyDescent="0.35">
      <c r="A19" s="114">
        <v>18</v>
      </c>
      <c r="B19" s="210"/>
      <c r="C19" s="177"/>
      <c r="D19" s="154" t="str">
        <f t="shared" si="0"/>
        <v/>
      </c>
    </row>
    <row r="20" spans="1:4" x14ac:dyDescent="0.35">
      <c r="A20" s="114">
        <v>19</v>
      </c>
      <c r="B20" s="210"/>
      <c r="C20" s="177"/>
      <c r="D20" s="154" t="str">
        <f t="shared" si="0"/>
        <v/>
      </c>
    </row>
    <row r="21" spans="1:4" x14ac:dyDescent="0.35">
      <c r="A21" s="114">
        <v>20</v>
      </c>
      <c r="B21" s="210"/>
      <c r="C21" s="177"/>
      <c r="D21" s="154" t="str">
        <f t="shared" si="0"/>
        <v/>
      </c>
    </row>
    <row r="22" spans="1:4" x14ac:dyDescent="0.35">
      <c r="A22" s="114">
        <v>21</v>
      </c>
      <c r="B22" s="210"/>
      <c r="C22" s="177"/>
      <c r="D22" s="154" t="str">
        <f t="shared" si="0"/>
        <v/>
      </c>
    </row>
    <row r="23" spans="1:4" x14ac:dyDescent="0.35">
      <c r="A23" s="114">
        <v>22</v>
      </c>
      <c r="B23" s="210"/>
      <c r="C23" s="177"/>
      <c r="D23" s="154" t="str">
        <f t="shared" si="0"/>
        <v/>
      </c>
    </row>
    <row r="24" spans="1:4" x14ac:dyDescent="0.35">
      <c r="A24" s="114">
        <v>23</v>
      </c>
      <c r="B24" s="210"/>
      <c r="C24" s="177"/>
      <c r="D24" s="154" t="str">
        <f t="shared" si="0"/>
        <v/>
      </c>
    </row>
    <row r="25" spans="1:4" x14ac:dyDescent="0.35">
      <c r="A25" s="114">
        <v>24</v>
      </c>
      <c r="B25" s="210"/>
      <c r="C25" s="177"/>
      <c r="D25" s="154" t="str">
        <f t="shared" si="0"/>
        <v/>
      </c>
    </row>
    <row r="26" spans="1:4" x14ac:dyDescent="0.35">
      <c r="A26" s="114">
        <v>25</v>
      </c>
      <c r="B26" s="210"/>
      <c r="C26" s="177"/>
      <c r="D26" s="154" t="str">
        <f t="shared" si="0"/>
        <v/>
      </c>
    </row>
    <row r="27" spans="1:4" x14ac:dyDescent="0.35">
      <c r="A27" s="114">
        <v>26</v>
      </c>
      <c r="B27" s="210"/>
      <c r="C27" s="177"/>
      <c r="D27" s="154" t="str">
        <f t="shared" si="0"/>
        <v/>
      </c>
    </row>
    <row r="28" spans="1:4" x14ac:dyDescent="0.35">
      <c r="A28" s="114">
        <v>27</v>
      </c>
      <c r="B28" s="210"/>
      <c r="C28" s="177"/>
      <c r="D28" s="154" t="str">
        <f t="shared" si="0"/>
        <v/>
      </c>
    </row>
    <row r="29" spans="1:4" x14ac:dyDescent="0.35">
      <c r="A29" s="114">
        <v>28</v>
      </c>
      <c r="B29" s="210"/>
      <c r="C29" s="177"/>
      <c r="D29" s="154" t="str">
        <f t="shared" si="0"/>
        <v/>
      </c>
    </row>
    <row r="30" spans="1:4" x14ac:dyDescent="0.35">
      <c r="A30" s="114">
        <v>29</v>
      </c>
      <c r="B30" s="210"/>
      <c r="C30" s="177"/>
      <c r="D30" s="154" t="str">
        <f t="shared" si="0"/>
        <v/>
      </c>
    </row>
    <row r="31" spans="1:4" x14ac:dyDescent="0.35">
      <c r="A31" s="114">
        <v>30</v>
      </c>
      <c r="B31" s="210"/>
      <c r="C31" s="177"/>
      <c r="D31" s="154" t="str">
        <f t="shared" si="0"/>
        <v/>
      </c>
    </row>
  </sheetData>
  <sheetProtection password="D62E" sheet="1" objects="1" scenarios="1" autoFilter="0"/>
  <autoFilter ref="A1:C31"/>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3" tint="0.39997558519241921"/>
    <pageSetUpPr fitToPage="1"/>
  </sheetPr>
  <dimension ref="A1:DB196"/>
  <sheetViews>
    <sheetView showGridLines="0" zoomScaleNormal="100" workbookViewId="0">
      <selection activeCell="C18" sqref="C18"/>
    </sheetView>
  </sheetViews>
  <sheetFormatPr baseColWidth="10" defaultColWidth="11.453125" defaultRowHeight="11.5" x14ac:dyDescent="0.25"/>
  <cols>
    <col min="1" max="1" width="5.7265625" style="7" customWidth="1"/>
    <col min="2" max="2" width="30.7265625" style="7" customWidth="1"/>
    <col min="3" max="3" width="6.7265625" style="7" customWidth="1"/>
    <col min="4" max="4" width="0.453125" style="7" customWidth="1"/>
    <col min="5" max="5" width="5.7265625" style="7" customWidth="1"/>
    <col min="6" max="6" width="0.453125" style="7" customWidth="1"/>
    <col min="7" max="7" width="5.7265625" style="7" customWidth="1"/>
    <col min="8" max="8" width="0.453125" style="7" customWidth="1"/>
    <col min="9" max="9" width="5.7265625" style="7" customWidth="1"/>
    <col min="10" max="10" width="0.453125" style="7" customWidth="1"/>
    <col min="11" max="11" width="5.7265625" style="7" customWidth="1"/>
    <col min="12" max="12" width="0.453125" style="7" customWidth="1"/>
    <col min="13" max="13" width="5.7265625" style="7" customWidth="1"/>
    <col min="14" max="14" width="0.453125" style="7" customWidth="1"/>
    <col min="15" max="15" width="5.7265625" style="7" customWidth="1"/>
    <col min="16" max="16" width="0.453125" style="7" customWidth="1"/>
    <col min="17" max="17" width="5.7265625" style="7" customWidth="1"/>
    <col min="18" max="18" width="0.453125" style="7" customWidth="1"/>
    <col min="19" max="19" width="5.7265625" style="7" customWidth="1"/>
    <col min="20" max="20" width="0.453125" style="7" customWidth="1"/>
    <col min="21" max="21" width="5.7265625" style="7" customWidth="1"/>
    <col min="22" max="22" width="0.453125" style="7" customWidth="1"/>
    <col min="23" max="23" width="5.7265625" style="7" customWidth="1"/>
    <col min="24" max="24" width="0.453125" style="7" customWidth="1"/>
    <col min="25" max="25" width="5.7265625" style="7" customWidth="1"/>
    <col min="26" max="26" width="0.453125" style="7" customWidth="1"/>
    <col min="27" max="27" width="5.7265625" style="7" customWidth="1"/>
    <col min="28" max="28" width="0.453125" style="7" customWidth="1"/>
    <col min="29" max="29" width="5.7265625" style="7" customWidth="1"/>
    <col min="30" max="30" width="0.453125" style="7" customWidth="1"/>
    <col min="31" max="31" width="5.7265625" style="7" customWidth="1"/>
    <col min="32" max="32" width="0.453125" style="7" customWidth="1"/>
    <col min="33" max="33" width="5.7265625" style="7" customWidth="1"/>
    <col min="34" max="34" width="0.453125" style="7" customWidth="1"/>
    <col min="35" max="35" width="5.7265625" style="7" customWidth="1"/>
    <col min="36" max="36" width="0.453125" style="7" customWidth="1"/>
    <col min="37" max="37" width="5.7265625" style="7" customWidth="1"/>
    <col min="38" max="38" width="0.453125" style="7" customWidth="1"/>
    <col min="39" max="39" width="5.7265625" style="7" customWidth="1"/>
    <col min="40" max="40" width="0.453125" style="7" customWidth="1"/>
    <col min="41" max="41" width="5.7265625" style="7" customWidth="1"/>
    <col min="42" max="42" width="0.453125" style="7" customWidth="1"/>
    <col min="43" max="43" width="5.7265625" style="7" customWidth="1"/>
    <col min="44" max="44" width="0.453125" style="7" customWidth="1"/>
    <col min="45" max="45" width="5.7265625" style="7" customWidth="1"/>
    <col min="46" max="46" width="0.453125" style="7" customWidth="1"/>
    <col min="47" max="47" width="5.7265625" style="7" customWidth="1"/>
    <col min="48" max="48" width="0.453125" style="7" customWidth="1"/>
    <col min="49" max="49" width="5.7265625" style="7" customWidth="1"/>
    <col min="50" max="50" width="0.453125" style="7" customWidth="1"/>
    <col min="51" max="51" width="5.7265625" style="7" customWidth="1"/>
    <col min="52" max="52" width="0.453125" style="7" customWidth="1"/>
    <col min="53" max="53" width="5.7265625" style="7" customWidth="1"/>
    <col min="54" max="54" width="0.453125" style="7" customWidth="1"/>
    <col min="55" max="55" width="5.7265625" style="7" customWidth="1"/>
    <col min="56" max="56" width="0.453125" style="7" customWidth="1"/>
    <col min="57" max="57" width="5.7265625" style="7" customWidth="1"/>
    <col min="58" max="58" width="0.453125" style="7" customWidth="1"/>
    <col min="59" max="59" width="5.7265625" style="7" customWidth="1"/>
    <col min="60" max="60" width="0.453125" style="7" customWidth="1"/>
    <col min="61" max="63" width="10.7265625" style="7" customWidth="1"/>
    <col min="64" max="64" width="15.7265625" style="7" customWidth="1"/>
    <col min="65" max="65" width="40.7265625" style="7" customWidth="1"/>
    <col min="66" max="67" width="12.7265625" style="7" hidden="1" customWidth="1"/>
    <col min="68" max="68" width="1.7265625" style="137" hidden="1" customWidth="1"/>
    <col min="69" max="73" width="10.7265625" style="7" hidden="1" customWidth="1"/>
    <col min="74" max="74" width="1.7265625" style="7" hidden="1" customWidth="1"/>
    <col min="75" max="75" width="10.7265625" style="7" hidden="1" customWidth="1"/>
    <col min="76" max="76" width="1.7265625" style="7" hidden="1" customWidth="1"/>
    <col min="77" max="77" width="20.7265625" style="7" hidden="1" customWidth="1"/>
    <col min="78" max="78" width="10.7265625" style="7" hidden="1" customWidth="1"/>
    <col min="79" max="106" width="5.54296875" style="7" hidden="1" customWidth="1"/>
    <col min="107" max="107" width="11.453125" style="7" customWidth="1"/>
    <col min="108" max="16384" width="11.453125" style="7"/>
  </cols>
  <sheetData>
    <row r="1" spans="1:106" s="10" customFormat="1" ht="15" customHeight="1" x14ac:dyDescent="0.3">
      <c r="A1" s="93" t="str">
        <f>Änderungsdoku!$A$2</f>
        <v>Anwesenheitsliste</v>
      </c>
      <c r="B1" s="14"/>
      <c r="C1" s="14"/>
      <c r="D1" s="14"/>
      <c r="E1" s="14"/>
      <c r="F1" s="14"/>
      <c r="G1" s="14"/>
      <c r="H1" s="14"/>
      <c r="I1" s="14"/>
      <c r="J1" s="14"/>
      <c r="K1" s="14"/>
      <c r="L1" s="14"/>
      <c r="M1" s="14"/>
      <c r="N1" s="14"/>
      <c r="BI1" s="14"/>
      <c r="BJ1" s="14"/>
      <c r="BK1" s="14"/>
      <c r="BN1" s="157" t="s">
        <v>164</v>
      </c>
      <c r="BO1" s="158" t="str">
        <f>"$A$1:$BL$"&amp;LOOKUP(2,1/(BN1:BN196&lt;&gt;""),ROW(BN:BN))</f>
        <v>$A$1:$BL$16</v>
      </c>
      <c r="BP1" s="136"/>
      <c r="BQ1" s="96"/>
      <c r="BR1" s="96"/>
      <c r="BS1" s="96"/>
      <c r="BT1" s="102"/>
      <c r="BU1" s="102"/>
      <c r="BV1" s="144"/>
      <c r="BW1" s="147"/>
      <c r="BX1" s="144"/>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row>
    <row r="2" spans="1:106" s="10" customFormat="1" ht="15" customHeight="1" x14ac:dyDescent="0.25">
      <c r="A2" s="94" t="str">
        <f>Änderungsdoku!$A$3</f>
        <v>Schulförderung - Berufliche Orientierung - Praxiserfahrungen (SUBOT)</v>
      </c>
      <c r="B2" s="14"/>
      <c r="C2" s="14"/>
      <c r="D2" s="14"/>
      <c r="E2" s="14"/>
      <c r="F2" s="14"/>
      <c r="G2" s="14"/>
      <c r="H2" s="14"/>
      <c r="I2" s="14"/>
      <c r="J2" s="14"/>
      <c r="K2" s="14"/>
      <c r="L2" s="14"/>
      <c r="M2" s="14"/>
      <c r="N2" s="14"/>
      <c r="BI2" s="14"/>
      <c r="BJ2" s="14"/>
      <c r="BK2" s="14"/>
      <c r="BN2" s="141"/>
      <c r="BO2" s="141"/>
      <c r="BP2" s="137"/>
      <c r="BQ2" s="96"/>
      <c r="BR2" s="96"/>
      <c r="BS2" s="96"/>
      <c r="BT2" s="96"/>
      <c r="BU2" s="96"/>
      <c r="BV2" s="137"/>
      <c r="BW2" s="135"/>
      <c r="BX2" s="137"/>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row>
    <row r="3" spans="1:106" s="10" customFormat="1" ht="15" customHeight="1" x14ac:dyDescent="0.25">
      <c r="A3" s="13" t="str">
        <f>CONCATENATE("Formularversion: ",LOOKUP(2,1/(Änderungsdoku!$A$1:$A$999&lt;&gt;""),Änderungsdoku!A:A)," vom ",TEXT(VLOOKUP(LOOKUP(2,1/(Änderungsdoku!$A$1:$A$999&lt;&gt;""),Änderungsdoku!A:A),Änderungsdoku!$A$1:$B$999,2,FALSE),"TT.MM.JJ"),Änderungsdoku!$A$4)</f>
        <v>Formularversion: V 2.4 vom 23.11.23 - öffentlich -</v>
      </c>
      <c r="B3" s="12"/>
      <c r="BN3" s="141"/>
      <c r="BO3" s="141"/>
      <c r="BP3" s="137"/>
      <c r="BQ3" s="96"/>
      <c r="BR3" s="96"/>
      <c r="BS3" s="96"/>
      <c r="BT3" s="96"/>
      <c r="BU3" s="96"/>
      <c r="BV3" s="137"/>
      <c r="BW3" s="135"/>
      <c r="BX3" s="137"/>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row>
    <row r="4" spans="1:106" s="10" customFormat="1" ht="5.15" customHeight="1" x14ac:dyDescent="0.2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M4" s="7"/>
      <c r="BN4" s="141"/>
      <c r="BO4" s="141"/>
      <c r="BP4" s="137"/>
      <c r="BQ4" s="96"/>
      <c r="BR4" s="96"/>
      <c r="BS4" s="96"/>
      <c r="BT4" s="96"/>
      <c r="BU4" s="96"/>
      <c r="BV4" s="137"/>
      <c r="BW4" s="135"/>
      <c r="BX4" s="137"/>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row>
    <row r="5" spans="1:106" s="10" customFormat="1" ht="12" customHeight="1" x14ac:dyDescent="0.25">
      <c r="A5" s="65"/>
      <c r="B5" s="66"/>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6"/>
      <c r="BM5" s="7"/>
      <c r="BN5" s="141"/>
      <c r="BO5" s="141"/>
      <c r="BP5" s="137"/>
      <c r="BQ5" s="96"/>
      <c r="BR5" s="96"/>
      <c r="BS5" s="96"/>
      <c r="BT5" s="96"/>
      <c r="BU5" s="96"/>
      <c r="BV5" s="137"/>
      <c r="BW5" s="135"/>
      <c r="BX5" s="137"/>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row>
    <row r="6" spans="1:106" ht="15" customHeight="1" x14ac:dyDescent="0.25">
      <c r="A6" s="67" t="str">
        <f>CONCATENATE(Deckblatt!B17,": ",IF(Aktenzeichen="","________________",Aktenzeichen))</f>
        <v>Aktenzeichen: ________________</v>
      </c>
      <c r="B6" s="68"/>
      <c r="C6" s="52" t="str">
        <f>CONCATENATE(Deckblatt!B15,": ",IF(Deckblatt!C15="","___________________________________",Deckblatt!C15))</f>
        <v>Projektbezeichnung: ___________________________________</v>
      </c>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70"/>
      <c r="BN6" s="141"/>
      <c r="BO6" s="141"/>
      <c r="BQ6" s="96"/>
      <c r="BR6" s="96"/>
      <c r="BS6" s="96"/>
      <c r="BT6" s="96"/>
      <c r="BU6" s="96"/>
      <c r="BV6" s="137"/>
      <c r="BW6" s="135"/>
      <c r="BX6" s="137"/>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row>
    <row r="7" spans="1:106" s="10" customFormat="1" ht="15" customHeight="1" x14ac:dyDescent="0.25">
      <c r="A7" s="67" t="str">
        <f>CONCATENATE(Deckblatt!I17,": ",IF(OR(Schuljahr="",Schuljahr="Bitte auswählen!"),"________________",Schuljahr))</f>
        <v>Schuljahr: ________________</v>
      </c>
      <c r="B7" s="69"/>
      <c r="C7" s="52" t="str">
        <f>CONCATENATE(Deckblatt!B21,": ",IF(Deckblatt!C21="","________________________________________",Deckblatt!C21))</f>
        <v>Schule: ________________________________________</v>
      </c>
      <c r="D7" s="52"/>
      <c r="E7" s="50"/>
      <c r="F7" s="50"/>
      <c r="G7" s="50"/>
      <c r="H7" s="50"/>
      <c r="I7" s="50"/>
      <c r="J7" s="50"/>
      <c r="K7" s="50"/>
      <c r="L7" s="50"/>
      <c r="M7" s="50"/>
      <c r="N7" s="50"/>
      <c r="O7" s="50"/>
      <c r="P7" s="50"/>
      <c r="Q7" s="50"/>
      <c r="R7" s="50"/>
      <c r="S7" s="50"/>
      <c r="T7" s="50"/>
      <c r="U7" s="50"/>
      <c r="V7" s="50"/>
      <c r="W7" s="50"/>
      <c r="X7" s="50"/>
      <c r="Y7" s="50"/>
      <c r="Z7" s="50"/>
      <c r="AA7" s="50"/>
      <c r="AB7" s="50"/>
      <c r="AC7" s="52"/>
      <c r="AD7" s="50"/>
      <c r="AE7" s="52"/>
      <c r="AF7" s="50"/>
      <c r="AG7" s="50"/>
      <c r="AH7" s="50"/>
      <c r="AI7" s="50"/>
      <c r="AJ7" s="50"/>
      <c r="AK7" s="52" t="str">
        <f>CONCATENATE(Deckblatt!I23,": ",IF(OR(Klassenstufe="Bitte auswählen!",Klassenstufe=""),"________________",Klassenstufe))</f>
        <v>Klassenstufe: ________________</v>
      </c>
      <c r="AL7" s="50"/>
      <c r="AM7" s="50"/>
      <c r="AN7" s="50"/>
      <c r="AO7" s="50"/>
      <c r="AP7" s="50"/>
      <c r="AQ7" s="50"/>
      <c r="AR7" s="50"/>
      <c r="AS7" s="50"/>
      <c r="AT7" s="50"/>
      <c r="AU7" s="50"/>
      <c r="AV7" s="50"/>
      <c r="AW7" s="50"/>
      <c r="AX7" s="50"/>
      <c r="AY7" s="50"/>
      <c r="AZ7" s="50"/>
      <c r="BA7" s="50"/>
      <c r="BB7" s="50"/>
      <c r="BC7" s="50"/>
      <c r="BD7" s="50"/>
      <c r="BE7" s="50"/>
      <c r="BF7" s="50"/>
      <c r="BG7" s="50"/>
      <c r="BH7" s="50"/>
      <c r="BI7" s="52" t="str">
        <f>CONCATENATE(Deckblatt!B35,": ",
IF(Deckblatt!C29="","",IF(Tage_1="","__",Tage_1)),IF(Deckblatt!C27&gt;1," | ",""),
IF(Deckblatt!E29="","",IF(Tage_2="","__",Tage_2)),IF(Deckblatt!C27&gt;2," | ",""),
IF(Deckblatt!G29="","",IF(Tage_3="","__",Tage_3)),IF(Deckblatt!C27&gt;3," | ",""),
IF(Deckblatt!I29="","",IF(Tage_4="","__",Tage_4)),IF(Deckblatt!C27&gt;4," | ",""),
IF(Deckblatt!K29="","",IF(Tage_5="","__",Tage_5)))</f>
        <v xml:space="preserve">Anzahl Kurstage:  |  |  |  | </v>
      </c>
      <c r="BJ7" s="50"/>
      <c r="BK7" s="50"/>
      <c r="BL7" s="49"/>
      <c r="BM7" s="7"/>
      <c r="BN7" s="141"/>
      <c r="BO7" s="141"/>
      <c r="BP7" s="137"/>
      <c r="BQ7" s="96"/>
      <c r="BR7" s="96"/>
      <c r="BS7" s="96"/>
      <c r="BT7" s="96"/>
      <c r="BU7" s="96"/>
      <c r="BV7" s="137"/>
      <c r="BW7" s="135"/>
      <c r="BX7" s="137"/>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row>
    <row r="8" spans="1:106" s="10" customFormat="1" ht="15" customHeight="1" x14ac:dyDescent="0.25">
      <c r="A8" s="67" t="str">
        <f>CONCATENATE(Deckblatt!I19,": ",IF(OR(Haushaltsjahr="",Haushaltsjahr="Bitte auswählen!"),"____",Haushaltsjahr))</f>
        <v>Abrechnung für Haushaltsjahr: ____</v>
      </c>
      <c r="B8" s="69"/>
      <c r="C8" s="52" t="str">
        <f>CONCATENATE(Deckblatt!B23,": ",IF(Schulnummer="","________________",Schulnummer))</f>
        <v>Schulnummer: ________________</v>
      </c>
      <c r="D8" s="52"/>
      <c r="E8" s="50"/>
      <c r="F8" s="50"/>
      <c r="G8" s="50"/>
      <c r="H8" s="50"/>
      <c r="I8" s="50"/>
      <c r="J8" s="50"/>
      <c r="K8" s="50"/>
      <c r="L8" s="50"/>
      <c r="M8" s="50"/>
      <c r="N8" s="50"/>
      <c r="O8" s="50"/>
      <c r="P8" s="50"/>
      <c r="Q8" s="50"/>
      <c r="R8" s="50"/>
      <c r="S8" s="50"/>
      <c r="T8" s="50"/>
      <c r="U8" s="50"/>
      <c r="V8" s="50"/>
      <c r="W8" s="50"/>
      <c r="X8" s="50"/>
      <c r="Y8" s="50"/>
      <c r="Z8" s="50"/>
      <c r="AA8" s="50"/>
      <c r="AB8" s="50"/>
      <c r="AC8" s="52"/>
      <c r="AD8" s="50"/>
      <c r="AE8" s="52"/>
      <c r="AF8" s="50"/>
      <c r="AG8" s="50"/>
      <c r="AH8" s="50"/>
      <c r="AI8" s="50"/>
      <c r="AJ8" s="50"/>
      <c r="AK8" s="52" t="str">
        <f>CONCATENATE(Deckblatt!I25,": ",IF(Deckblatt!K25="","________________",Deckblatt!K25))</f>
        <v>Klassenbezeichnung: ________________</v>
      </c>
      <c r="AL8" s="50"/>
      <c r="AM8" s="50"/>
      <c r="AN8" s="50"/>
      <c r="AO8" s="50"/>
      <c r="AP8" s="50"/>
      <c r="AQ8" s="50"/>
      <c r="AR8" s="50"/>
      <c r="AS8" s="50"/>
      <c r="AT8" s="50"/>
      <c r="AU8" s="50"/>
      <c r="AV8" s="50"/>
      <c r="AW8" s="50"/>
      <c r="AX8" s="50"/>
      <c r="AY8" s="50"/>
      <c r="AZ8" s="50"/>
      <c r="BA8" s="50"/>
      <c r="BB8" s="50"/>
      <c r="BC8" s="50"/>
      <c r="BD8" s="50"/>
      <c r="BE8" s="50"/>
      <c r="BF8" s="50"/>
      <c r="BG8" s="50"/>
      <c r="BH8" s="50"/>
      <c r="BI8" s="52" t="str">
        <f>CONCATENATE(Deckblatt!B37,": ",
IF(Deckblatt!C29="","",IF(Stunden_1="","__",Stunden_1)),IF(Deckblatt!C27&gt;1," | ",""),
IF(Deckblatt!E29="","",IF(Stunden_2="","__",Stunden_2)),IF(Deckblatt!C27&gt;2," | ",""),
IF(Deckblatt!G29="","",IF(Stunden_3="","__",Stunden_3)),IF(Deckblatt!C27&gt;3," | ",""),
IF(Deckblatt!I29="","",IF(Stunden_4="","__",Stunden_4)),IF(Deckblatt!C27&gt;4," | ",""),
IF(Deckblatt!K29="","",IF(Stunden_5="","__",Stunden_5)))</f>
        <v xml:space="preserve">Stunden pro Tag:  |  |  |  | </v>
      </c>
      <c r="BJ8" s="50"/>
      <c r="BK8" s="50"/>
      <c r="BL8" s="49"/>
      <c r="BM8" s="7"/>
      <c r="BN8" s="141"/>
      <c r="BO8" s="141"/>
      <c r="BP8" s="137"/>
      <c r="BQ8" s="96"/>
      <c r="BR8" s="96"/>
      <c r="BS8" s="96"/>
      <c r="BT8" s="96"/>
      <c r="BU8" s="96"/>
      <c r="BV8" s="137"/>
      <c r="BW8" s="135"/>
      <c r="BX8" s="137"/>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row>
    <row r="9" spans="1:106" ht="15" customHeight="1" x14ac:dyDescent="0.25">
      <c r="A9" s="110"/>
      <c r="B9" s="71"/>
      <c r="C9" s="52" t="str">
        <f>CONCATENATE(Deckblatt!B25,": ",IF(Deckblatt!C25="","___________________________________________________",Deckblatt!C25))</f>
        <v>durchführender Bildungsträger: ___________________________________________________</v>
      </c>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t="str">
        <f>CONCATENATE(Deckblatt!B39,": ",
IF(Deckblatt!C29="","",IF(Gesamtstunden_1=0,"__",Gesamtstunden_1)),IF(Deckblatt!C27&gt;1," | ",""),
IF(Deckblatt!E29="","",IF(Gesamtstunden_2=0,"__",Gesamtstunden_2)),IF(Deckblatt!C27&gt;2," | ",""),
IF(Deckblatt!G29="","",IF(Gesamtstunden_3=0,"__",Gesamtstunden_3)),IF(Deckblatt!C27&gt;3," | ",""),
IF(Deckblatt!I29="","",IF(Gesamtstunden_4=0,"__",Gesamtstunden_4)),IF(Deckblatt!C27&gt;4," | ",""),
IF(Deckblatt!K29="","",IF(Gesamtstunden_5=0,"__",Gesamtstunden_5)))</f>
        <v xml:space="preserve">Gesamtstunden des Kurses:  |  |  |  | </v>
      </c>
      <c r="BJ9" s="52"/>
      <c r="BK9" s="52"/>
      <c r="BL9" s="70"/>
      <c r="BN9" s="141"/>
      <c r="BO9" s="141"/>
      <c r="BQ9" s="96"/>
      <c r="BR9" s="96"/>
      <c r="BS9" s="96"/>
      <c r="BT9" s="96"/>
      <c r="BU9" s="96"/>
      <c r="BV9" s="137"/>
      <c r="BW9" s="135"/>
      <c r="BX9" s="137"/>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row>
    <row r="10" spans="1:106" ht="12" customHeight="1" x14ac:dyDescent="0.25">
      <c r="A10" s="72"/>
      <c r="B10" s="73"/>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5"/>
      <c r="BN10" s="141"/>
      <c r="BO10" s="141"/>
      <c r="BQ10" s="96"/>
      <c r="BR10" s="96"/>
      <c r="BS10" s="96"/>
      <c r="BT10" s="96"/>
      <c r="BU10" s="96"/>
      <c r="BV10" s="137"/>
      <c r="BW10" s="135"/>
      <c r="BX10" s="137"/>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row>
    <row r="11" spans="1:106" ht="5.15" customHeight="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8"/>
      <c r="BN11" s="141"/>
      <c r="BO11" s="141"/>
      <c r="BQ11" s="96"/>
      <c r="BR11" s="96"/>
      <c r="BS11" s="96"/>
      <c r="BT11" s="96"/>
      <c r="BU11" s="96"/>
      <c r="BV11" s="137"/>
      <c r="BW11" s="135"/>
      <c r="BX11" s="137"/>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row>
    <row r="12" spans="1:106" ht="18" customHeight="1" x14ac:dyDescent="0.25">
      <c r="A12" s="63"/>
      <c r="B12" s="201"/>
      <c r="C12" s="205"/>
      <c r="D12" s="199"/>
      <c r="E12" s="88"/>
      <c r="F12" s="89"/>
      <c r="G12" s="89"/>
      <c r="H12" s="89"/>
      <c r="I12" s="86"/>
      <c r="J12" s="86"/>
      <c r="K12" s="86"/>
      <c r="L12" s="86"/>
      <c r="M12" s="87" t="s">
        <v>27</v>
      </c>
      <c r="N12" s="87"/>
      <c r="O12" s="87"/>
      <c r="P12" s="87"/>
      <c r="Q12" s="76" t="s">
        <v>163</v>
      </c>
      <c r="R12" s="76"/>
      <c r="S12" s="87"/>
      <c r="T12" s="87"/>
      <c r="U12" s="87"/>
      <c r="V12" s="87"/>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7"/>
      <c r="BH12" s="199"/>
      <c r="BI12" s="164" t="str">
        <f>A8</f>
        <v>Abrechnung für Haushaltsjahr: ____</v>
      </c>
      <c r="BJ12" s="79"/>
      <c r="BK12" s="80"/>
      <c r="BL12" s="81"/>
      <c r="BN12" s="141"/>
      <c r="BO12" s="141"/>
      <c r="BQ12" s="96"/>
      <c r="BR12" s="96"/>
      <c r="BS12" s="96"/>
      <c r="BT12" s="96"/>
      <c r="BU12" s="96"/>
      <c r="BV12" s="137"/>
      <c r="BW12" s="135"/>
      <c r="BX12" s="137"/>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row>
    <row r="13" spans="1:106" ht="18" customHeight="1" x14ac:dyDescent="0.2">
      <c r="A13" s="90" t="s">
        <v>156</v>
      </c>
      <c r="B13" s="202" t="s">
        <v>154</v>
      </c>
      <c r="C13" s="100"/>
      <c r="D13" s="199"/>
      <c r="E13" s="88"/>
      <c r="F13" s="89"/>
      <c r="G13" s="89"/>
      <c r="H13" s="89"/>
      <c r="I13" s="86"/>
      <c r="J13" s="86"/>
      <c r="K13" s="86"/>
      <c r="L13" s="86"/>
      <c r="M13" s="87" t="s">
        <v>26</v>
      </c>
      <c r="N13" s="87"/>
      <c r="O13" s="87"/>
      <c r="P13" s="87"/>
      <c r="Q13" s="76" t="s">
        <v>25</v>
      </c>
      <c r="R13" s="76"/>
      <c r="S13" s="87"/>
      <c r="T13" s="87"/>
      <c r="U13" s="87"/>
      <c r="V13" s="87"/>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7"/>
      <c r="BH13" s="199"/>
      <c r="BI13" s="82"/>
      <c r="BJ13" s="83"/>
      <c r="BK13" s="84"/>
      <c r="BL13" s="85" t="s">
        <v>158</v>
      </c>
      <c r="BN13" s="141"/>
      <c r="BO13" s="141"/>
      <c r="BQ13" s="96"/>
      <c r="BR13" s="96"/>
      <c r="BS13" s="96"/>
      <c r="BT13" s="96"/>
      <c r="BU13" s="96"/>
      <c r="BV13" s="137"/>
      <c r="BW13" s="135"/>
      <c r="BX13" s="137"/>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row>
    <row r="14" spans="1:106" ht="18" customHeight="1" x14ac:dyDescent="0.25">
      <c r="A14" s="91" t="s">
        <v>157</v>
      </c>
      <c r="B14" s="203" t="s">
        <v>155</v>
      </c>
      <c r="C14" s="100"/>
      <c r="D14" s="199"/>
      <c r="E14" s="88"/>
      <c r="F14" s="89"/>
      <c r="G14" s="89"/>
      <c r="H14" s="89"/>
      <c r="I14" s="86"/>
      <c r="J14" s="86"/>
      <c r="K14" s="86"/>
      <c r="L14" s="86"/>
      <c r="M14" s="87" t="s">
        <v>24</v>
      </c>
      <c r="N14" s="87"/>
      <c r="O14" s="87"/>
      <c r="P14" s="87"/>
      <c r="Q14" s="76" t="s">
        <v>23</v>
      </c>
      <c r="R14" s="76"/>
      <c r="S14" s="87"/>
      <c r="T14" s="87"/>
      <c r="U14" s="87"/>
      <c r="V14" s="87"/>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7"/>
      <c r="BH14" s="199"/>
      <c r="BI14" s="167" t="s">
        <v>167</v>
      </c>
      <c r="BJ14" s="166"/>
      <c r="BK14" s="84"/>
      <c r="BL14" s="165" t="s">
        <v>159</v>
      </c>
      <c r="BN14" s="141"/>
      <c r="BO14" s="141"/>
      <c r="BQ14" s="96"/>
      <c r="BR14" s="96"/>
      <c r="BS14" s="96"/>
      <c r="BT14" s="96"/>
      <c r="BU14" s="96"/>
      <c r="BV14" s="137"/>
      <c r="BW14" s="135"/>
      <c r="BX14" s="137"/>
      <c r="BY14" s="96"/>
      <c r="BZ14" s="161"/>
      <c r="CA14" s="178" t="str">
        <f>IF(OR(Deckblatt!$C$27="Bitte auswählen!",Deckblatt!$C$27="",CA16=""),"leer",
IF(AND(CA16&gt;=Kursbeginn_1,CA16&lt;=Kursende_1),"Kurs 1",
IF(AND(CA16&gt;=Kursbeginn_2,CA16&lt;=Kursende_2),"Kurs 2",
IF(AND(CA16&gt;=Kursbeginn_3,CA16&lt;=Kursende_3),"Kurs 3",
IF(AND(CA16&gt;=Kursbeginn_4,CA16&lt;=Kursende_4),"Kurs 4",
IF(AND(CA16&gt;=Kursbeginn_5,CA16&lt;=Kursende_5),"Kurs 5",""))))))</f>
        <v>leer</v>
      </c>
      <c r="CB14" s="178" t="str">
        <f>IF(OR(Deckblatt!$C$27="Bitte auswählen!",Deckblatt!$C$27="",CB16=""),"leer",
IF(AND(CB16&gt;=Kursbeginn_1,CB16&lt;=Kursende_1),"Kurs 1",
IF(AND(CB16&gt;=Kursbeginn_2,CB16&lt;=Kursende_2),"Kurs 2",
IF(AND(CB16&gt;=Kursbeginn_3,CB16&lt;=Kursende_3),"Kurs 3",
IF(AND(CB16&gt;=Kursbeginn_4,CB16&lt;=Kursende_4),"Kurs 4",
IF(AND(CB16&gt;=Kursbeginn_5,CB16&lt;=Kursende_5),"Kurs 5",""))))))</f>
        <v>leer</v>
      </c>
      <c r="CC14" s="178" t="str">
        <f>IF(OR(Deckblatt!$C$27="Bitte auswählen!",Deckblatt!$C$27="",CC16=""),"leer",
IF(AND(CC16&gt;=Kursbeginn_1,CC16&lt;=Kursende_1),"Kurs 1",
IF(AND(CC16&gt;=Kursbeginn_2,CC16&lt;=Kursende_2),"Kurs 2",
IF(AND(CC16&gt;=Kursbeginn_3,CC16&lt;=Kursende_3),"Kurs 3",
IF(AND(CC16&gt;=Kursbeginn_4,CC16&lt;=Kursende_4),"Kurs 4",
IF(AND(CC16&gt;=Kursbeginn_5,CC16&lt;=Kursende_5),"Kurs 5",""))))))</f>
        <v>leer</v>
      </c>
      <c r="CD14" s="178" t="str">
        <f>IF(OR(Deckblatt!$C$27="Bitte auswählen!",Deckblatt!$C$27="",CD16=""),"leer",
IF(AND(CD16&gt;=Kursbeginn_1,CD16&lt;=Kursende_1),"Kurs 1",
IF(AND(CD16&gt;=Kursbeginn_2,CD16&lt;=Kursende_2),"Kurs 2",
IF(AND(CD16&gt;=Kursbeginn_3,CD16&lt;=Kursende_3),"Kurs 3",
IF(AND(CD16&gt;=Kursbeginn_4,CD16&lt;=Kursende_4),"Kurs 4",
IF(AND(CD16&gt;=Kursbeginn_5,CD16&lt;=Kursende_5),"Kurs 5",""))))))</f>
        <v>leer</v>
      </c>
      <c r="CE14" s="178" t="str">
        <f>IF(OR(Deckblatt!$C$27="Bitte auswählen!",Deckblatt!$C$27="",CE16=""),"leer",
IF(AND(CE16&gt;=Kursbeginn_1,CE16&lt;=Kursende_1),"Kurs 1",
IF(AND(CE16&gt;=Kursbeginn_2,CE16&lt;=Kursende_2),"Kurs 2",
IF(AND(CE16&gt;=Kursbeginn_3,CE16&lt;=Kursende_3),"Kurs 3",
IF(AND(CE16&gt;=Kursbeginn_4,CE16&lt;=Kursende_4),"Kurs 4",
IF(AND(CE16&gt;=Kursbeginn_5,CE16&lt;=Kursende_5),"Kurs 5",""))))))</f>
        <v>leer</v>
      </c>
      <c r="CF14" s="178" t="str">
        <f>IF(OR(Deckblatt!$C$27="Bitte auswählen!",Deckblatt!$C$27="",CF16=""),"leer",
IF(AND(CF16&gt;=Kursbeginn_1,CF16&lt;=Kursende_1),"Kurs 1",
IF(AND(CF16&gt;=Kursbeginn_2,CF16&lt;=Kursende_2),"Kurs 2",
IF(AND(CF16&gt;=Kursbeginn_3,CF16&lt;=Kursende_3),"Kurs 3",
IF(AND(CF16&gt;=Kursbeginn_4,CF16&lt;=Kursende_4),"Kurs 4",
IF(AND(CF16&gt;=Kursbeginn_5,CF16&lt;=Kursende_5),"Kurs 5",""))))))</f>
        <v>leer</v>
      </c>
      <c r="CG14" s="178" t="str">
        <f>IF(OR(Deckblatt!$C$27="Bitte auswählen!",Deckblatt!$C$27="",CG16=""),"leer",
IF(AND(CG16&gt;=Kursbeginn_1,CG16&lt;=Kursende_1),"Kurs 1",
IF(AND(CG16&gt;=Kursbeginn_2,CG16&lt;=Kursende_2),"Kurs 2",
IF(AND(CG16&gt;=Kursbeginn_3,CG16&lt;=Kursende_3),"Kurs 3",
IF(AND(CG16&gt;=Kursbeginn_4,CG16&lt;=Kursende_4),"Kurs 4",
IF(AND(CG16&gt;=Kursbeginn_5,CG16&lt;=Kursende_5),"Kurs 5",""))))))</f>
        <v>leer</v>
      </c>
      <c r="CH14" s="178" t="str">
        <f>IF(OR(Deckblatt!$C$27="Bitte auswählen!",Deckblatt!$C$27="",CH16=""),"leer",
IF(AND(CH16&gt;=Kursbeginn_1,CH16&lt;=Kursende_1),"Kurs 1",
IF(AND(CH16&gt;=Kursbeginn_2,CH16&lt;=Kursende_2),"Kurs 2",
IF(AND(CH16&gt;=Kursbeginn_3,CH16&lt;=Kursende_3),"Kurs 3",
IF(AND(CH16&gt;=Kursbeginn_4,CH16&lt;=Kursende_4),"Kurs 4",
IF(AND(CH16&gt;=Kursbeginn_5,CH16&lt;=Kursende_5),"Kurs 5",""))))))</f>
        <v>leer</v>
      </c>
      <c r="CI14" s="178" t="str">
        <f>IF(OR(Deckblatt!$C$27="Bitte auswählen!",Deckblatt!$C$27="",CI16=""),"leer",
IF(AND(CI16&gt;=Kursbeginn_1,CI16&lt;=Kursende_1),"Kurs 1",
IF(AND(CI16&gt;=Kursbeginn_2,CI16&lt;=Kursende_2),"Kurs 2",
IF(AND(CI16&gt;=Kursbeginn_3,CI16&lt;=Kursende_3),"Kurs 3",
IF(AND(CI16&gt;=Kursbeginn_4,CI16&lt;=Kursende_4),"Kurs 4",
IF(AND(CI16&gt;=Kursbeginn_5,CI16&lt;=Kursende_5),"Kurs 5",""))))))</f>
        <v>leer</v>
      </c>
      <c r="CJ14" s="178" t="str">
        <f>IF(OR(Deckblatt!$C$27="Bitte auswählen!",Deckblatt!$C$27="",CJ16=""),"leer",
IF(AND(CJ16&gt;=Kursbeginn_1,CJ16&lt;=Kursende_1),"Kurs 1",
IF(AND(CJ16&gt;=Kursbeginn_2,CJ16&lt;=Kursende_2),"Kurs 2",
IF(AND(CJ16&gt;=Kursbeginn_3,CJ16&lt;=Kursende_3),"Kurs 3",
IF(AND(CJ16&gt;=Kursbeginn_4,CJ16&lt;=Kursende_4),"Kurs 4",
IF(AND(CJ16&gt;=Kursbeginn_5,CJ16&lt;=Kursende_5),"Kurs 5",""))))))</f>
        <v>leer</v>
      </c>
      <c r="CK14" s="178" t="str">
        <f>IF(OR(Deckblatt!$C$27="Bitte auswählen!",Deckblatt!$C$27="",CK16=""),"leer",
IF(AND(CK16&gt;=Kursbeginn_1,CK16&lt;=Kursende_1),"Kurs 1",
IF(AND(CK16&gt;=Kursbeginn_2,CK16&lt;=Kursende_2),"Kurs 2",
IF(AND(CK16&gt;=Kursbeginn_3,CK16&lt;=Kursende_3),"Kurs 3",
IF(AND(CK16&gt;=Kursbeginn_4,CK16&lt;=Kursende_4),"Kurs 4",
IF(AND(CK16&gt;=Kursbeginn_5,CK16&lt;=Kursende_5),"Kurs 5",""))))))</f>
        <v>leer</v>
      </c>
      <c r="CL14" s="178" t="str">
        <f>IF(OR(Deckblatt!$C$27="Bitte auswählen!",Deckblatt!$C$27="",CL16=""),"leer",
IF(AND(CL16&gt;=Kursbeginn_1,CL16&lt;=Kursende_1),"Kurs 1",
IF(AND(CL16&gt;=Kursbeginn_2,CL16&lt;=Kursende_2),"Kurs 2",
IF(AND(CL16&gt;=Kursbeginn_3,CL16&lt;=Kursende_3),"Kurs 3",
IF(AND(CL16&gt;=Kursbeginn_4,CL16&lt;=Kursende_4),"Kurs 4",
IF(AND(CL16&gt;=Kursbeginn_5,CL16&lt;=Kursende_5),"Kurs 5",""))))))</f>
        <v>leer</v>
      </c>
      <c r="CM14" s="178" t="str">
        <f>IF(OR(Deckblatt!$C$27="Bitte auswählen!",Deckblatt!$C$27="",CM16=""),"leer",
IF(AND(CM16&gt;=Kursbeginn_1,CM16&lt;=Kursende_1),"Kurs 1",
IF(AND(CM16&gt;=Kursbeginn_2,CM16&lt;=Kursende_2),"Kurs 2",
IF(AND(CM16&gt;=Kursbeginn_3,CM16&lt;=Kursende_3),"Kurs 3",
IF(AND(CM16&gt;=Kursbeginn_4,CM16&lt;=Kursende_4),"Kurs 4",
IF(AND(CM16&gt;=Kursbeginn_5,CM16&lt;=Kursende_5),"Kurs 5",""))))))</f>
        <v>leer</v>
      </c>
      <c r="CN14" s="178" t="str">
        <f>IF(OR(Deckblatt!$C$27="Bitte auswählen!",Deckblatt!$C$27="",CN16=""),"leer",
IF(AND(CN16&gt;=Kursbeginn_1,CN16&lt;=Kursende_1),"Kurs 1",
IF(AND(CN16&gt;=Kursbeginn_2,CN16&lt;=Kursende_2),"Kurs 2",
IF(AND(CN16&gt;=Kursbeginn_3,CN16&lt;=Kursende_3),"Kurs 3",
IF(AND(CN16&gt;=Kursbeginn_4,CN16&lt;=Kursende_4),"Kurs 4",
IF(AND(CN16&gt;=Kursbeginn_5,CN16&lt;=Kursende_5),"Kurs 5",""))))))</f>
        <v>leer</v>
      </c>
      <c r="CO14" s="178" t="str">
        <f>IF(OR(Deckblatt!$C$27="Bitte auswählen!",Deckblatt!$C$27="",CO16=""),"leer",
IF(AND(CO16&gt;=Kursbeginn_1,CO16&lt;=Kursende_1),"Kurs 1",
IF(AND(CO16&gt;=Kursbeginn_2,CO16&lt;=Kursende_2),"Kurs 2",
IF(AND(CO16&gt;=Kursbeginn_3,CO16&lt;=Kursende_3),"Kurs 3",
IF(AND(CO16&gt;=Kursbeginn_4,CO16&lt;=Kursende_4),"Kurs 4",
IF(AND(CO16&gt;=Kursbeginn_5,CO16&lt;=Kursende_5),"Kurs 5",""))))))</f>
        <v>leer</v>
      </c>
      <c r="CP14" s="178" t="str">
        <f>IF(OR(Deckblatt!$C$27="Bitte auswählen!",Deckblatt!$C$27="",CP16=""),"leer",
IF(AND(CP16&gt;=Kursbeginn_1,CP16&lt;=Kursende_1),"Kurs 1",
IF(AND(CP16&gt;=Kursbeginn_2,CP16&lt;=Kursende_2),"Kurs 2",
IF(AND(CP16&gt;=Kursbeginn_3,CP16&lt;=Kursende_3),"Kurs 3",
IF(AND(CP16&gt;=Kursbeginn_4,CP16&lt;=Kursende_4),"Kurs 4",
IF(AND(CP16&gt;=Kursbeginn_5,CP16&lt;=Kursende_5),"Kurs 5",""))))))</f>
        <v>leer</v>
      </c>
      <c r="CQ14" s="178" t="str">
        <f>IF(OR(Deckblatt!$C$27="Bitte auswählen!",Deckblatt!$C$27="",CQ16=""),"leer",
IF(AND(CQ16&gt;=Kursbeginn_1,CQ16&lt;=Kursende_1),"Kurs 1",
IF(AND(CQ16&gt;=Kursbeginn_2,CQ16&lt;=Kursende_2),"Kurs 2",
IF(AND(CQ16&gt;=Kursbeginn_3,CQ16&lt;=Kursende_3),"Kurs 3",
IF(AND(CQ16&gt;=Kursbeginn_4,CQ16&lt;=Kursende_4),"Kurs 4",
IF(AND(CQ16&gt;=Kursbeginn_5,CQ16&lt;=Kursende_5),"Kurs 5",""))))))</f>
        <v>leer</v>
      </c>
      <c r="CR14" s="178" t="str">
        <f>IF(OR(Deckblatt!$C$27="Bitte auswählen!",Deckblatt!$C$27="",CR16=""),"leer",
IF(AND(CR16&gt;=Kursbeginn_1,CR16&lt;=Kursende_1),"Kurs 1",
IF(AND(CR16&gt;=Kursbeginn_2,CR16&lt;=Kursende_2),"Kurs 2",
IF(AND(CR16&gt;=Kursbeginn_3,CR16&lt;=Kursende_3),"Kurs 3",
IF(AND(CR16&gt;=Kursbeginn_4,CR16&lt;=Kursende_4),"Kurs 4",
IF(AND(CR16&gt;=Kursbeginn_5,CR16&lt;=Kursende_5),"Kurs 5",""))))))</f>
        <v>leer</v>
      </c>
      <c r="CS14" s="178" t="str">
        <f>IF(OR(Deckblatt!$C$27="Bitte auswählen!",Deckblatt!$C$27="",CS16=""),"leer",
IF(AND(CS16&gt;=Kursbeginn_1,CS16&lt;=Kursende_1),"Kurs 1",
IF(AND(CS16&gt;=Kursbeginn_2,CS16&lt;=Kursende_2),"Kurs 2",
IF(AND(CS16&gt;=Kursbeginn_3,CS16&lt;=Kursende_3),"Kurs 3",
IF(AND(CS16&gt;=Kursbeginn_4,CS16&lt;=Kursende_4),"Kurs 4",
IF(AND(CS16&gt;=Kursbeginn_5,CS16&lt;=Kursende_5),"Kurs 5",""))))))</f>
        <v>leer</v>
      </c>
      <c r="CT14" s="178" t="str">
        <f>IF(OR(Deckblatt!$C$27="Bitte auswählen!",Deckblatt!$C$27="",CT16=""),"leer",
IF(AND(CT16&gt;=Kursbeginn_1,CT16&lt;=Kursende_1),"Kurs 1",
IF(AND(CT16&gt;=Kursbeginn_2,CT16&lt;=Kursende_2),"Kurs 2",
IF(AND(CT16&gt;=Kursbeginn_3,CT16&lt;=Kursende_3),"Kurs 3",
IF(AND(CT16&gt;=Kursbeginn_4,CT16&lt;=Kursende_4),"Kurs 4",
IF(AND(CT16&gt;=Kursbeginn_5,CT16&lt;=Kursende_5),"Kurs 5",""))))))</f>
        <v>leer</v>
      </c>
      <c r="CU14" s="178" t="str">
        <f>IF(OR(Deckblatt!$C$27="Bitte auswählen!",Deckblatt!$C$27="",CU16=""),"leer",
IF(AND(CU16&gt;=Kursbeginn_1,CU16&lt;=Kursende_1),"Kurs 1",
IF(AND(CU16&gt;=Kursbeginn_2,CU16&lt;=Kursende_2),"Kurs 2",
IF(AND(CU16&gt;=Kursbeginn_3,CU16&lt;=Kursende_3),"Kurs 3",
IF(AND(CU16&gt;=Kursbeginn_4,CU16&lt;=Kursende_4),"Kurs 4",
IF(AND(CU16&gt;=Kursbeginn_5,CU16&lt;=Kursende_5),"Kurs 5",""))))))</f>
        <v>leer</v>
      </c>
      <c r="CV14" s="178" t="str">
        <f>IF(OR(Deckblatt!$C$27="Bitte auswählen!",Deckblatt!$C$27="",CV16=""),"leer",
IF(AND(CV16&gt;=Kursbeginn_1,CV16&lt;=Kursende_1),"Kurs 1",
IF(AND(CV16&gt;=Kursbeginn_2,CV16&lt;=Kursende_2),"Kurs 2",
IF(AND(CV16&gt;=Kursbeginn_3,CV16&lt;=Kursende_3),"Kurs 3",
IF(AND(CV16&gt;=Kursbeginn_4,CV16&lt;=Kursende_4),"Kurs 4",
IF(AND(CV16&gt;=Kursbeginn_5,CV16&lt;=Kursende_5),"Kurs 5",""))))))</f>
        <v>leer</v>
      </c>
      <c r="CW14" s="178" t="str">
        <f>IF(OR(Deckblatt!$C$27="Bitte auswählen!",Deckblatt!$C$27="",CW16=""),"leer",
IF(AND(CW16&gt;=Kursbeginn_1,CW16&lt;=Kursende_1),"Kurs 1",
IF(AND(CW16&gt;=Kursbeginn_2,CW16&lt;=Kursende_2),"Kurs 2",
IF(AND(CW16&gt;=Kursbeginn_3,CW16&lt;=Kursende_3),"Kurs 3",
IF(AND(CW16&gt;=Kursbeginn_4,CW16&lt;=Kursende_4),"Kurs 4",
IF(AND(CW16&gt;=Kursbeginn_5,CW16&lt;=Kursende_5),"Kurs 5",""))))))</f>
        <v>leer</v>
      </c>
      <c r="CX14" s="178" t="str">
        <f>IF(OR(Deckblatt!$C$27="Bitte auswählen!",Deckblatt!$C$27="",CX16=""),"leer",
IF(AND(CX16&gt;=Kursbeginn_1,CX16&lt;=Kursende_1),"Kurs 1",
IF(AND(CX16&gt;=Kursbeginn_2,CX16&lt;=Kursende_2),"Kurs 2",
IF(AND(CX16&gt;=Kursbeginn_3,CX16&lt;=Kursende_3),"Kurs 3",
IF(AND(CX16&gt;=Kursbeginn_4,CX16&lt;=Kursende_4),"Kurs 4",
IF(AND(CX16&gt;=Kursbeginn_5,CX16&lt;=Kursende_5),"Kurs 5",""))))))</f>
        <v>leer</v>
      </c>
      <c r="CY14" s="178" t="str">
        <f>IF(OR(Deckblatt!$C$27="Bitte auswählen!",Deckblatt!$C$27="",CY16=""),"leer",
IF(AND(CY16&gt;=Kursbeginn_1,CY16&lt;=Kursende_1),"Kurs 1",
IF(AND(CY16&gt;=Kursbeginn_2,CY16&lt;=Kursende_2),"Kurs 2",
IF(AND(CY16&gt;=Kursbeginn_3,CY16&lt;=Kursende_3),"Kurs 3",
IF(AND(CY16&gt;=Kursbeginn_4,CY16&lt;=Kursende_4),"Kurs 4",
IF(AND(CY16&gt;=Kursbeginn_5,CY16&lt;=Kursende_5),"Kurs 5",""))))))</f>
        <v>leer</v>
      </c>
      <c r="CZ14" s="178" t="str">
        <f>IF(OR(Deckblatt!$C$27="Bitte auswählen!",Deckblatt!$C$27="",CZ16=""),"leer",
IF(AND(CZ16&gt;=Kursbeginn_1,CZ16&lt;=Kursende_1),"Kurs 1",
IF(AND(CZ16&gt;=Kursbeginn_2,CZ16&lt;=Kursende_2),"Kurs 2",
IF(AND(CZ16&gt;=Kursbeginn_3,CZ16&lt;=Kursende_3),"Kurs 3",
IF(AND(CZ16&gt;=Kursbeginn_4,CZ16&lt;=Kursende_4),"Kurs 4",
IF(AND(CZ16&gt;=Kursbeginn_5,CZ16&lt;=Kursende_5),"Kurs 5",""))))))</f>
        <v>leer</v>
      </c>
      <c r="DA14" s="178" t="str">
        <f>IF(OR(Deckblatt!$C$27="Bitte auswählen!",Deckblatt!$C$27="",DA16=""),"leer",
IF(AND(DA16&gt;=Kursbeginn_1,DA16&lt;=Kursende_1),"Kurs 1",
IF(AND(DA16&gt;=Kursbeginn_2,DA16&lt;=Kursende_2),"Kurs 2",
IF(AND(DA16&gt;=Kursbeginn_3,DA16&lt;=Kursende_3),"Kurs 3",
IF(AND(DA16&gt;=Kursbeginn_4,DA16&lt;=Kursende_4),"Kurs 4",
IF(AND(DA16&gt;=Kursbeginn_5,DA16&lt;=Kursende_5),"Kurs 5",""))))))</f>
        <v>leer</v>
      </c>
      <c r="DB14" s="178" t="str">
        <f>IF(OR(Deckblatt!$C$27="Bitte auswählen!",Deckblatt!$C$27="",DB16=""),"leer",
IF(AND(DB16&gt;=Kursbeginn_1,DB16&lt;=Kursende_1),"Kurs 1",
IF(AND(DB16&gt;=Kursbeginn_2,DB16&lt;=Kursende_2),"Kurs 2",
IF(AND(DB16&gt;=Kursbeginn_3,DB16&lt;=Kursende_3),"Kurs 3",
IF(AND(DB16&gt;=Kursbeginn_4,DB16&lt;=Kursende_4),"Kurs 4",
IF(AND(DB16&gt;=Kursbeginn_5,DB16&lt;=Kursende_5),"Kurs 5",""))))))</f>
        <v>leer</v>
      </c>
    </row>
    <row r="15" spans="1:106" ht="15" hidden="1" customHeight="1" x14ac:dyDescent="0.25">
      <c r="A15" s="130"/>
      <c r="B15" s="130"/>
      <c r="C15" s="206"/>
      <c r="D15" s="199"/>
      <c r="E15" s="130">
        <f>IF(OR(E16="Datum eintragen!",E16=""),0,YEAR(E16))</f>
        <v>0</v>
      </c>
      <c r="F15" s="130"/>
      <c r="G15" s="130">
        <f t="shared" ref="G15:BG15" si="0">IF(OR(G16="Datum eintragen!",G16=""),0,YEAR(G16))</f>
        <v>0</v>
      </c>
      <c r="H15" s="130"/>
      <c r="I15" s="130">
        <f t="shared" si="0"/>
        <v>0</v>
      </c>
      <c r="J15" s="130"/>
      <c r="K15" s="130">
        <f t="shared" si="0"/>
        <v>0</v>
      </c>
      <c r="L15" s="130"/>
      <c r="M15" s="130">
        <f t="shared" si="0"/>
        <v>0</v>
      </c>
      <c r="N15" s="130"/>
      <c r="O15" s="130">
        <f t="shared" si="0"/>
        <v>0</v>
      </c>
      <c r="P15" s="130"/>
      <c r="Q15" s="130">
        <f t="shared" si="0"/>
        <v>0</v>
      </c>
      <c r="R15" s="130"/>
      <c r="S15" s="130">
        <f t="shared" si="0"/>
        <v>0</v>
      </c>
      <c r="T15" s="130"/>
      <c r="U15" s="130">
        <f t="shared" si="0"/>
        <v>0</v>
      </c>
      <c r="V15" s="130"/>
      <c r="W15" s="130">
        <f t="shared" si="0"/>
        <v>0</v>
      </c>
      <c r="X15" s="130"/>
      <c r="Y15" s="130">
        <f t="shared" si="0"/>
        <v>0</v>
      </c>
      <c r="Z15" s="130"/>
      <c r="AA15" s="130">
        <f t="shared" si="0"/>
        <v>0</v>
      </c>
      <c r="AB15" s="130"/>
      <c r="AC15" s="130">
        <f t="shared" si="0"/>
        <v>0</v>
      </c>
      <c r="AD15" s="130"/>
      <c r="AE15" s="130">
        <f t="shared" si="0"/>
        <v>0</v>
      </c>
      <c r="AF15" s="130"/>
      <c r="AG15" s="130">
        <f t="shared" si="0"/>
        <v>0</v>
      </c>
      <c r="AH15" s="130"/>
      <c r="AI15" s="130">
        <f t="shared" si="0"/>
        <v>0</v>
      </c>
      <c r="AJ15" s="130"/>
      <c r="AK15" s="130">
        <f t="shared" si="0"/>
        <v>0</v>
      </c>
      <c r="AL15" s="130"/>
      <c r="AM15" s="130">
        <f t="shared" si="0"/>
        <v>0</v>
      </c>
      <c r="AN15" s="130"/>
      <c r="AO15" s="130">
        <f t="shared" si="0"/>
        <v>0</v>
      </c>
      <c r="AP15" s="130"/>
      <c r="AQ15" s="130">
        <f t="shared" si="0"/>
        <v>0</v>
      </c>
      <c r="AR15" s="130"/>
      <c r="AS15" s="130">
        <f t="shared" si="0"/>
        <v>0</v>
      </c>
      <c r="AT15" s="130"/>
      <c r="AU15" s="130">
        <f t="shared" si="0"/>
        <v>0</v>
      </c>
      <c r="AV15" s="130"/>
      <c r="AW15" s="130">
        <f t="shared" si="0"/>
        <v>0</v>
      </c>
      <c r="AX15" s="130"/>
      <c r="AY15" s="130">
        <f t="shared" si="0"/>
        <v>0</v>
      </c>
      <c r="AZ15" s="130"/>
      <c r="BA15" s="130">
        <f t="shared" si="0"/>
        <v>0</v>
      </c>
      <c r="BB15" s="130"/>
      <c r="BC15" s="130">
        <f t="shared" si="0"/>
        <v>0</v>
      </c>
      <c r="BD15" s="130"/>
      <c r="BE15" s="130">
        <f t="shared" si="0"/>
        <v>0</v>
      </c>
      <c r="BF15" s="130"/>
      <c r="BG15" s="130">
        <f t="shared" si="0"/>
        <v>0</v>
      </c>
      <c r="BH15" s="199"/>
      <c r="BI15" s="130"/>
      <c r="BJ15" s="130"/>
      <c r="BK15" s="130"/>
      <c r="BL15" s="130"/>
      <c r="BN15" s="141"/>
      <c r="BO15" s="141"/>
      <c r="BQ15" s="96"/>
      <c r="BR15" s="96"/>
      <c r="BS15" s="96"/>
      <c r="BT15" s="96"/>
      <c r="BU15" s="96"/>
      <c r="BV15" s="137"/>
      <c r="BW15" s="135"/>
      <c r="BX15" s="137"/>
      <c r="BY15" s="96"/>
      <c r="BZ15" s="96"/>
      <c r="CA15" s="179">
        <f>IFERROR(HLOOKUP(CA14,Deckblatt!$C$29:$K$39,9,FALSE),0)</f>
        <v>0</v>
      </c>
      <c r="CB15" s="179">
        <f>IFERROR(HLOOKUP(CB14,Deckblatt!$C$29:$K$39,9,FALSE),0)</f>
        <v>0</v>
      </c>
      <c r="CC15" s="179">
        <f>IFERROR(HLOOKUP(CC14,Deckblatt!$C$29:$K$39,9,FALSE),0)</f>
        <v>0</v>
      </c>
      <c r="CD15" s="179">
        <f>IFERROR(HLOOKUP(CD14,Deckblatt!$C$29:$K$39,9,FALSE),0)</f>
        <v>0</v>
      </c>
      <c r="CE15" s="179">
        <f>IFERROR(HLOOKUP(CE14,Deckblatt!$C$29:$K$39,9,FALSE),0)</f>
        <v>0</v>
      </c>
      <c r="CF15" s="179">
        <f>IFERROR(HLOOKUP(CF14,Deckblatt!$C$29:$K$39,9,FALSE),0)</f>
        <v>0</v>
      </c>
      <c r="CG15" s="179">
        <f>IFERROR(HLOOKUP(CG14,Deckblatt!$C$29:$K$39,9,FALSE),0)</f>
        <v>0</v>
      </c>
      <c r="CH15" s="179">
        <f>IFERROR(HLOOKUP(CH14,Deckblatt!$C$29:$K$39,9,FALSE),0)</f>
        <v>0</v>
      </c>
      <c r="CI15" s="179">
        <f>IFERROR(HLOOKUP(CI14,Deckblatt!$C$29:$K$39,9,FALSE),0)</f>
        <v>0</v>
      </c>
      <c r="CJ15" s="179">
        <f>IFERROR(HLOOKUP(CJ14,Deckblatt!$C$29:$K$39,9,FALSE),0)</f>
        <v>0</v>
      </c>
      <c r="CK15" s="179">
        <f>IFERROR(HLOOKUP(CK14,Deckblatt!$C$29:$K$39,9,FALSE),0)</f>
        <v>0</v>
      </c>
      <c r="CL15" s="179">
        <f>IFERROR(HLOOKUP(CL14,Deckblatt!$C$29:$K$39,9,FALSE),0)</f>
        <v>0</v>
      </c>
      <c r="CM15" s="179">
        <f>IFERROR(HLOOKUP(CM14,Deckblatt!$C$29:$K$39,9,FALSE),0)</f>
        <v>0</v>
      </c>
      <c r="CN15" s="179">
        <f>IFERROR(HLOOKUP(CN14,Deckblatt!$C$29:$K$39,9,FALSE),0)</f>
        <v>0</v>
      </c>
      <c r="CO15" s="179">
        <f>IFERROR(HLOOKUP(CO14,Deckblatt!$C$29:$K$39,9,FALSE),0)</f>
        <v>0</v>
      </c>
      <c r="CP15" s="179">
        <f>IFERROR(HLOOKUP(CP14,Deckblatt!$C$29:$K$39,9,FALSE),0)</f>
        <v>0</v>
      </c>
      <c r="CQ15" s="179">
        <f>IFERROR(HLOOKUP(CQ14,Deckblatt!$C$29:$K$39,9,FALSE),0)</f>
        <v>0</v>
      </c>
      <c r="CR15" s="179">
        <f>IFERROR(HLOOKUP(CR14,Deckblatt!$C$29:$K$39,9,FALSE),0)</f>
        <v>0</v>
      </c>
      <c r="CS15" s="179">
        <f>IFERROR(HLOOKUP(CS14,Deckblatt!$C$29:$K$39,9,FALSE),0)</f>
        <v>0</v>
      </c>
      <c r="CT15" s="179">
        <f>IFERROR(HLOOKUP(CT14,Deckblatt!$C$29:$K$39,9,FALSE),0)</f>
        <v>0</v>
      </c>
      <c r="CU15" s="179">
        <f>IFERROR(HLOOKUP(CU14,Deckblatt!$C$29:$K$39,9,FALSE),0)</f>
        <v>0</v>
      </c>
      <c r="CV15" s="179">
        <f>IFERROR(HLOOKUP(CV14,Deckblatt!$C$29:$K$39,9,FALSE),0)</f>
        <v>0</v>
      </c>
      <c r="CW15" s="179">
        <f>IFERROR(HLOOKUP(CW14,Deckblatt!$C$29:$K$39,9,FALSE),0)</f>
        <v>0</v>
      </c>
      <c r="CX15" s="179">
        <f>IFERROR(HLOOKUP(CX14,Deckblatt!$C$29:$K$39,9,FALSE),0)</f>
        <v>0</v>
      </c>
      <c r="CY15" s="179">
        <f>IFERROR(HLOOKUP(CY14,Deckblatt!$C$29:$K$39,9,FALSE),0)</f>
        <v>0</v>
      </c>
      <c r="CZ15" s="179">
        <f>IFERROR(HLOOKUP(CZ14,Deckblatt!$C$29:$K$39,9,FALSE),0)</f>
        <v>0</v>
      </c>
      <c r="DA15" s="179">
        <f>IFERROR(HLOOKUP(DA14,Deckblatt!$C$29:$K$39,9,FALSE),0)</f>
        <v>0</v>
      </c>
      <c r="DB15" s="179">
        <f>IFERROR(HLOOKUP(DB14,Deckblatt!$C$29:$K$39,9,FALSE),0)</f>
        <v>0</v>
      </c>
    </row>
    <row r="16" spans="1:106" ht="88" customHeight="1" x14ac:dyDescent="0.25">
      <c r="A16" s="64"/>
      <c r="B16" s="204" t="s">
        <v>174</v>
      </c>
      <c r="C16" s="78" t="s">
        <v>162</v>
      </c>
      <c r="D16" s="199"/>
      <c r="E16" s="113" t="s">
        <v>21</v>
      </c>
      <c r="F16" s="199"/>
      <c r="G16" s="113" t="s">
        <v>21</v>
      </c>
      <c r="H16" s="199"/>
      <c r="I16" s="113" t="s">
        <v>21</v>
      </c>
      <c r="J16" s="199"/>
      <c r="K16" s="113" t="s">
        <v>21</v>
      </c>
      <c r="L16" s="199"/>
      <c r="M16" s="113" t="s">
        <v>21</v>
      </c>
      <c r="N16" s="199"/>
      <c r="O16" s="113" t="s">
        <v>21</v>
      </c>
      <c r="P16" s="199"/>
      <c r="Q16" s="113" t="s">
        <v>21</v>
      </c>
      <c r="R16" s="199"/>
      <c r="S16" s="113" t="s">
        <v>21</v>
      </c>
      <c r="T16" s="199"/>
      <c r="U16" s="113" t="s">
        <v>21</v>
      </c>
      <c r="V16" s="199"/>
      <c r="W16" s="113" t="s">
        <v>21</v>
      </c>
      <c r="X16" s="199"/>
      <c r="Y16" s="113" t="s">
        <v>21</v>
      </c>
      <c r="Z16" s="199"/>
      <c r="AA16" s="113" t="s">
        <v>21</v>
      </c>
      <c r="AB16" s="199"/>
      <c r="AC16" s="113" t="s">
        <v>21</v>
      </c>
      <c r="AD16" s="199"/>
      <c r="AE16" s="113" t="s">
        <v>21</v>
      </c>
      <c r="AF16" s="199"/>
      <c r="AG16" s="113" t="s">
        <v>21</v>
      </c>
      <c r="AH16" s="199"/>
      <c r="AI16" s="113" t="s">
        <v>21</v>
      </c>
      <c r="AJ16" s="199"/>
      <c r="AK16" s="113" t="s">
        <v>21</v>
      </c>
      <c r="AL16" s="199"/>
      <c r="AM16" s="113" t="s">
        <v>21</v>
      </c>
      <c r="AN16" s="199"/>
      <c r="AO16" s="113" t="s">
        <v>21</v>
      </c>
      <c r="AP16" s="199"/>
      <c r="AQ16" s="113" t="s">
        <v>21</v>
      </c>
      <c r="AR16" s="199"/>
      <c r="AS16" s="113" t="s">
        <v>21</v>
      </c>
      <c r="AT16" s="199"/>
      <c r="AU16" s="113" t="s">
        <v>21</v>
      </c>
      <c r="AV16" s="199"/>
      <c r="AW16" s="113" t="s">
        <v>21</v>
      </c>
      <c r="AX16" s="199"/>
      <c r="AY16" s="113" t="s">
        <v>21</v>
      </c>
      <c r="AZ16" s="199"/>
      <c r="BA16" s="113" t="s">
        <v>21</v>
      </c>
      <c r="BB16" s="199"/>
      <c r="BC16" s="113" t="s">
        <v>21</v>
      </c>
      <c r="BD16" s="199"/>
      <c r="BE16" s="113" t="s">
        <v>21</v>
      </c>
      <c r="BF16" s="199"/>
      <c r="BG16" s="113" t="s">
        <v>21</v>
      </c>
      <c r="BH16" s="199"/>
      <c r="BI16" s="128" t="s">
        <v>16</v>
      </c>
      <c r="BJ16" s="128" t="s">
        <v>15</v>
      </c>
      <c r="BK16" s="128" t="s">
        <v>14</v>
      </c>
      <c r="BL16" s="129">
        <f>SUM(BL18:BL196)</f>
        <v>0</v>
      </c>
      <c r="BM16" s="108" t="str">
        <f>IF(SUM(BO18:BO196)&gt;0,"Hinweise","")</f>
        <v/>
      </c>
      <c r="BN16" s="142">
        <v>1</v>
      </c>
      <c r="BO16" s="143" t="s">
        <v>170</v>
      </c>
      <c r="BP16" s="138"/>
      <c r="BQ16" s="159" t="s">
        <v>160</v>
      </c>
      <c r="BR16" s="160" t="s">
        <v>20</v>
      </c>
      <c r="BS16" s="159" t="s">
        <v>18</v>
      </c>
      <c r="BT16" s="162" t="s">
        <v>161</v>
      </c>
      <c r="BU16" s="181" t="s">
        <v>178</v>
      </c>
      <c r="BV16" s="145"/>
      <c r="BW16" s="148" t="s">
        <v>11</v>
      </c>
      <c r="BX16" s="145"/>
      <c r="BY16" s="98"/>
      <c r="BZ16" s="131" t="s">
        <v>19</v>
      </c>
      <c r="CA16" s="149" t="str">
        <f>IF(OR(E16="Datum eintragen!",E16=""),"",E16)</f>
        <v/>
      </c>
      <c r="CB16" s="149" t="str">
        <f>IF(OR(G16="Datum eintragen!",G16=""),"",G16)</f>
        <v/>
      </c>
      <c r="CC16" s="149" t="str">
        <f>IF(OR(I16="Datum eintragen!",I16=""),"",I16)</f>
        <v/>
      </c>
      <c r="CD16" s="149" t="str">
        <f>IF(OR(K16="Datum eintragen!",K16=""),"",K16)</f>
        <v/>
      </c>
      <c r="CE16" s="149" t="str">
        <f>IF(OR(M16="Datum eintragen!",M16=""),"",M16)</f>
        <v/>
      </c>
      <c r="CF16" s="149" t="str">
        <f>IF(OR(O16="Datum eintragen!",O16=""),"",O16)</f>
        <v/>
      </c>
      <c r="CG16" s="149" t="str">
        <f>IF(OR(Q16="Datum eintragen!",Q16=""),"",Q16)</f>
        <v/>
      </c>
      <c r="CH16" s="149" t="str">
        <f>IF(OR(S16="Datum eintragen!",S16=""),"",S16)</f>
        <v/>
      </c>
      <c r="CI16" s="149" t="str">
        <f>IF(OR(U16="Datum eintragen!",U16=""),"",U16)</f>
        <v/>
      </c>
      <c r="CJ16" s="149" t="str">
        <f>IF(OR(W16="Datum eintragen!",W16=""),"",W16)</f>
        <v/>
      </c>
      <c r="CK16" s="149" t="str">
        <f>IF(OR(Y16="Datum eintragen!",Y16=""),"",Y16)</f>
        <v/>
      </c>
      <c r="CL16" s="149" t="str">
        <f>IF(OR(AA16="Datum eintragen!",AA16=""),"",AA16)</f>
        <v/>
      </c>
      <c r="CM16" s="149" t="str">
        <f>IF(OR(AC16="Datum eintragen!",AC16=""),"",AC16)</f>
        <v/>
      </c>
      <c r="CN16" s="149" t="str">
        <f>IF(OR(AE16="Datum eintragen!",AE16=""),"",AE16)</f>
        <v/>
      </c>
      <c r="CO16" s="149" t="str">
        <f>IF(OR(AG16="Datum eintragen!",AG16=""),"",AG16)</f>
        <v/>
      </c>
      <c r="CP16" s="149" t="str">
        <f>IF(OR(AI16="Datum eintragen!",AI16=""),"",AI16)</f>
        <v/>
      </c>
      <c r="CQ16" s="149" t="str">
        <f>IF(OR(AK16="Datum eintragen!",AK16=""),"",AK16)</f>
        <v/>
      </c>
      <c r="CR16" s="149" t="str">
        <f>IF(OR(AM16="Datum eintragen!",AM16=""),"",AM16)</f>
        <v/>
      </c>
      <c r="CS16" s="149" t="str">
        <f>IF(OR(AO16="Datum eintragen!",AO16=""),"",AO16)</f>
        <v/>
      </c>
      <c r="CT16" s="149" t="str">
        <f>IF(OR(AQ16="Datum eintragen!",AQ16=""),"",AQ16)</f>
        <v/>
      </c>
      <c r="CU16" s="149" t="str">
        <f>IF(OR(AS16="Datum eintragen!",AS16=""),"",AS16)</f>
        <v/>
      </c>
      <c r="CV16" s="149" t="str">
        <f>IF(OR(AU16="Datum eintragen!",AU16=""),"",AU16)</f>
        <v/>
      </c>
      <c r="CW16" s="149" t="str">
        <f>IF(OR(AW16="Datum eintragen!",AW16=""),"",AW16)</f>
        <v/>
      </c>
      <c r="CX16" s="149" t="str">
        <f>IF(OR(AY16="Datum eintragen!",AY16=""),"",AY16)</f>
        <v/>
      </c>
      <c r="CY16" s="149" t="str">
        <f>IF(OR(BA16="Datum eintragen!",BA16=""),"",BA16)</f>
        <v/>
      </c>
      <c r="CZ16" s="149" t="str">
        <f>IF(OR(BC16="Datum eintragen!",BC16=""),"",BC16)</f>
        <v/>
      </c>
      <c r="DA16" s="149" t="str">
        <f>IF(OR(BE16="Datum eintragen!",BE16=""),"",BE16)</f>
        <v/>
      </c>
      <c r="DB16" s="149" t="str">
        <f t="shared" ref="DB16" si="1">IF(OR(BG16="Datum eintragen!",BG16=""),"",BG16)</f>
        <v/>
      </c>
    </row>
    <row r="17" spans="1:106" ht="5.15" customHeight="1" x14ac:dyDescent="0.25">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141"/>
      <c r="BO17" s="141"/>
      <c r="BQ17" s="99"/>
      <c r="BR17" s="119"/>
      <c r="BS17" s="99"/>
      <c r="BT17" s="163"/>
      <c r="BU17" s="182"/>
      <c r="BV17" s="146"/>
      <c r="BW17" s="133"/>
      <c r="BX17" s="146"/>
      <c r="BY17" s="97"/>
      <c r="BZ17" s="99"/>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row>
    <row r="18" spans="1:106" ht="18" customHeight="1" x14ac:dyDescent="0.25">
      <c r="A18" s="28">
        <v>1</v>
      </c>
      <c r="B18" s="118" t="str">
        <f>VLOOKUP(A18,'Kopierhilfe TN-Daten'!$A$2:$D$31,4)</f>
        <v/>
      </c>
      <c r="C18" s="169"/>
      <c r="D18" s="194"/>
      <c r="E18" s="168"/>
      <c r="F18" s="198"/>
      <c r="G18" s="168"/>
      <c r="H18" s="198"/>
      <c r="I18" s="168"/>
      <c r="J18" s="198"/>
      <c r="K18" s="168"/>
      <c r="L18" s="198"/>
      <c r="M18" s="168"/>
      <c r="N18" s="198"/>
      <c r="O18" s="168"/>
      <c r="P18" s="198"/>
      <c r="Q18" s="168"/>
      <c r="R18" s="198"/>
      <c r="S18" s="168"/>
      <c r="T18" s="198"/>
      <c r="U18" s="168"/>
      <c r="V18" s="198"/>
      <c r="W18" s="168"/>
      <c r="X18" s="198"/>
      <c r="Y18" s="168"/>
      <c r="Z18" s="198"/>
      <c r="AA18" s="168"/>
      <c r="AB18" s="198"/>
      <c r="AC18" s="168"/>
      <c r="AD18" s="198"/>
      <c r="AE18" s="168"/>
      <c r="AF18" s="198"/>
      <c r="AG18" s="168"/>
      <c r="AH18" s="198"/>
      <c r="AI18" s="168"/>
      <c r="AJ18" s="198"/>
      <c r="AK18" s="168"/>
      <c r="AL18" s="198"/>
      <c r="AM18" s="168"/>
      <c r="AN18" s="198"/>
      <c r="AO18" s="168"/>
      <c r="AP18" s="198"/>
      <c r="AQ18" s="168"/>
      <c r="AR18" s="198"/>
      <c r="AS18" s="168"/>
      <c r="AT18" s="198"/>
      <c r="AU18" s="168"/>
      <c r="AV18" s="198"/>
      <c r="AW18" s="168"/>
      <c r="AX18" s="198"/>
      <c r="AY18" s="168"/>
      <c r="AZ18" s="198"/>
      <c r="BA18" s="168"/>
      <c r="BB18" s="198"/>
      <c r="BC18" s="168"/>
      <c r="BD18" s="198"/>
      <c r="BE18" s="168"/>
      <c r="BF18" s="198"/>
      <c r="BG18" s="168"/>
      <c r="BH18" s="194"/>
      <c r="BI18" s="106"/>
      <c r="BJ18" s="106"/>
      <c r="BK18" s="106"/>
      <c r="BL18" s="106"/>
      <c r="BM18" s="107" t="str">
        <f>IF(AND(B18="",BQ18&gt;0),"Bitte den Namen der Schülerin/des Schülers erfassen!","")</f>
        <v/>
      </c>
      <c r="BN18" s="140"/>
      <c r="BO18" s="140">
        <f>IF(OR(BM18&lt;&gt;"",BM20&lt;&gt;"",BM22&lt;&gt;""),1,0)</f>
        <v>0</v>
      </c>
      <c r="BP18" s="139"/>
      <c r="BQ18" s="99">
        <f>SUMPRODUCT(($E$15:$BG$15=Haushaltsjahr)*(E18:BG18&lt;&gt;"")*(E22:BG22))</f>
        <v>0</v>
      </c>
      <c r="BR18" s="119">
        <f>SUMPRODUCT(($E$15:$BG$15=Haushaltsjahr)*(E18:BG18=$BR$16)*(E22:BG22))</f>
        <v>0</v>
      </c>
      <c r="BS18" s="99">
        <f>SUMPRODUCT(($E$15:$BG$15=Haushaltsjahr)*(E18:BG18=$BS$16)*(E22:BG22))</f>
        <v>0</v>
      </c>
      <c r="BT18" s="163">
        <f>IF(BQ18=0,0,ROUND(BR18/BQ18,4))</f>
        <v>0</v>
      </c>
      <c r="BU18" s="99">
        <f>IF(BW18="ja",0,IF(BT18&gt;=60%,BR18+BS18,BR18))</f>
        <v>0</v>
      </c>
      <c r="BV18" s="146"/>
      <c r="BW18" s="134" t="str">
        <f>IF(SUMPRODUCT((E18:BG18=$BR$16)*(E20:BG20="")*($E$15:$BG$15&lt;&gt;0))&gt;0,"ja",
IF(SUMPRODUCT((E18:BG18=$BS$16)*(E20:BG20="")*($E$15:$BG$15&lt;&gt;0))&gt;0,"ja","nein"))</f>
        <v>nein</v>
      </c>
      <c r="BX18" s="146"/>
      <c r="BY18" s="132" t="s">
        <v>10</v>
      </c>
      <c r="BZ18" s="99"/>
      <c r="CA18" s="119">
        <f t="shared" ref="CA18:DB18" si="2">IF(CA$16="",0,SUMPRODUCT(($E18:$BG18&lt;&gt;"")*($E22:$BG22)*($E$16:$BG$16=CA$16)))</f>
        <v>0</v>
      </c>
      <c r="CB18" s="119">
        <f t="shared" si="2"/>
        <v>0</v>
      </c>
      <c r="CC18" s="119">
        <f t="shared" si="2"/>
        <v>0</v>
      </c>
      <c r="CD18" s="119">
        <f t="shared" si="2"/>
        <v>0</v>
      </c>
      <c r="CE18" s="119">
        <f t="shared" si="2"/>
        <v>0</v>
      </c>
      <c r="CF18" s="119">
        <f t="shared" si="2"/>
        <v>0</v>
      </c>
      <c r="CG18" s="119">
        <f t="shared" si="2"/>
        <v>0</v>
      </c>
      <c r="CH18" s="119">
        <f t="shared" si="2"/>
        <v>0</v>
      </c>
      <c r="CI18" s="119">
        <f t="shared" si="2"/>
        <v>0</v>
      </c>
      <c r="CJ18" s="119">
        <f t="shared" si="2"/>
        <v>0</v>
      </c>
      <c r="CK18" s="119">
        <f t="shared" si="2"/>
        <v>0</v>
      </c>
      <c r="CL18" s="119">
        <f t="shared" si="2"/>
        <v>0</v>
      </c>
      <c r="CM18" s="119">
        <f t="shared" si="2"/>
        <v>0</v>
      </c>
      <c r="CN18" s="119">
        <f t="shared" si="2"/>
        <v>0</v>
      </c>
      <c r="CO18" s="119">
        <f t="shared" si="2"/>
        <v>0</v>
      </c>
      <c r="CP18" s="119">
        <f t="shared" si="2"/>
        <v>0</v>
      </c>
      <c r="CQ18" s="119">
        <f t="shared" si="2"/>
        <v>0</v>
      </c>
      <c r="CR18" s="119">
        <f t="shared" si="2"/>
        <v>0</v>
      </c>
      <c r="CS18" s="119">
        <f t="shared" si="2"/>
        <v>0</v>
      </c>
      <c r="CT18" s="119">
        <f t="shared" si="2"/>
        <v>0</v>
      </c>
      <c r="CU18" s="119">
        <f t="shared" si="2"/>
        <v>0</v>
      </c>
      <c r="CV18" s="119">
        <f t="shared" si="2"/>
        <v>0</v>
      </c>
      <c r="CW18" s="119">
        <f t="shared" si="2"/>
        <v>0</v>
      </c>
      <c r="CX18" s="119">
        <f t="shared" si="2"/>
        <v>0</v>
      </c>
      <c r="CY18" s="119">
        <f t="shared" si="2"/>
        <v>0</v>
      </c>
      <c r="CZ18" s="119">
        <f t="shared" si="2"/>
        <v>0</v>
      </c>
      <c r="DA18" s="119">
        <f t="shared" si="2"/>
        <v>0</v>
      </c>
      <c r="DB18" s="119">
        <f t="shared" si="2"/>
        <v>0</v>
      </c>
    </row>
    <row r="19" spans="1:106" ht="2.15" customHeight="1" x14ac:dyDescent="0.25">
      <c r="A19" s="29"/>
      <c r="B19" s="194"/>
      <c r="C19" s="118"/>
      <c r="D19" s="199"/>
      <c r="E19" s="196"/>
      <c r="F19" s="199"/>
      <c r="G19" s="196"/>
      <c r="H19" s="199"/>
      <c r="I19" s="196"/>
      <c r="J19" s="199"/>
      <c r="K19" s="196"/>
      <c r="L19" s="199"/>
      <c r="M19" s="196"/>
      <c r="N19" s="199"/>
      <c r="O19" s="196"/>
      <c r="P19" s="199"/>
      <c r="Q19" s="196"/>
      <c r="R19" s="199"/>
      <c r="S19" s="196"/>
      <c r="T19" s="199"/>
      <c r="U19" s="196"/>
      <c r="V19" s="199"/>
      <c r="W19" s="196"/>
      <c r="X19" s="199"/>
      <c r="Y19" s="196"/>
      <c r="Z19" s="199"/>
      <c r="AA19" s="196"/>
      <c r="AB19" s="199"/>
      <c r="AC19" s="196"/>
      <c r="AD19" s="199"/>
      <c r="AE19" s="196"/>
      <c r="AF19" s="199"/>
      <c r="AG19" s="196"/>
      <c r="AH19" s="199"/>
      <c r="AI19" s="196"/>
      <c r="AJ19" s="199"/>
      <c r="AK19" s="196"/>
      <c r="AL19" s="199"/>
      <c r="AM19" s="196"/>
      <c r="AN19" s="199"/>
      <c r="AO19" s="196"/>
      <c r="AP19" s="199"/>
      <c r="AQ19" s="196"/>
      <c r="AR19" s="199"/>
      <c r="AS19" s="196"/>
      <c r="AT19" s="199"/>
      <c r="AU19" s="196"/>
      <c r="AV19" s="199"/>
      <c r="AW19" s="196"/>
      <c r="AX19" s="199"/>
      <c r="AY19" s="196"/>
      <c r="AZ19" s="199"/>
      <c r="BA19" s="196"/>
      <c r="BB19" s="199"/>
      <c r="BC19" s="196"/>
      <c r="BD19" s="199"/>
      <c r="BE19" s="196"/>
      <c r="BF19" s="199"/>
      <c r="BG19" s="197"/>
      <c r="BH19" s="194"/>
      <c r="BI19" s="195"/>
      <c r="BJ19" s="195"/>
      <c r="BK19" s="195"/>
      <c r="BL19" s="195"/>
      <c r="BM19" s="107"/>
      <c r="BN19" s="140"/>
      <c r="BO19" s="140">
        <f>BO18</f>
        <v>0</v>
      </c>
      <c r="BP19" s="139"/>
      <c r="BQ19" s="99"/>
      <c r="BR19" s="119"/>
      <c r="BS19" s="99"/>
      <c r="BT19" s="163"/>
      <c r="BU19" s="99"/>
      <c r="BV19" s="146"/>
      <c r="BW19" s="134"/>
      <c r="BX19" s="146"/>
      <c r="BY19" s="132"/>
      <c r="BZ19" s="9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row>
    <row r="20" spans="1:106" ht="18" customHeight="1" x14ac:dyDescent="0.25">
      <c r="A20" s="29"/>
      <c r="B20" s="120"/>
      <c r="C20" s="193"/>
      <c r="D20" s="199"/>
      <c r="E20" s="169"/>
      <c r="F20" s="199"/>
      <c r="G20" s="169"/>
      <c r="H20" s="199"/>
      <c r="I20" s="169"/>
      <c r="J20" s="199"/>
      <c r="K20" s="169"/>
      <c r="L20" s="199"/>
      <c r="M20" s="169"/>
      <c r="N20" s="199"/>
      <c r="O20" s="169"/>
      <c r="P20" s="199"/>
      <c r="Q20" s="169"/>
      <c r="R20" s="199"/>
      <c r="S20" s="169"/>
      <c r="T20" s="199"/>
      <c r="U20" s="169"/>
      <c r="V20" s="199"/>
      <c r="W20" s="169"/>
      <c r="X20" s="199"/>
      <c r="Y20" s="169"/>
      <c r="Z20" s="199"/>
      <c r="AA20" s="169"/>
      <c r="AB20" s="199"/>
      <c r="AC20" s="169"/>
      <c r="AD20" s="199"/>
      <c r="AE20" s="169"/>
      <c r="AF20" s="199"/>
      <c r="AG20" s="169"/>
      <c r="AH20" s="199"/>
      <c r="AI20" s="169"/>
      <c r="AJ20" s="199"/>
      <c r="AK20" s="169"/>
      <c r="AL20" s="199"/>
      <c r="AM20" s="169"/>
      <c r="AN20" s="199"/>
      <c r="AO20" s="169"/>
      <c r="AP20" s="199"/>
      <c r="AQ20" s="169"/>
      <c r="AR20" s="199"/>
      <c r="AS20" s="169"/>
      <c r="AT20" s="199"/>
      <c r="AU20" s="169"/>
      <c r="AV20" s="199"/>
      <c r="AW20" s="169"/>
      <c r="AX20" s="199"/>
      <c r="AY20" s="169"/>
      <c r="AZ20" s="199"/>
      <c r="BA20" s="169"/>
      <c r="BB20" s="199"/>
      <c r="BC20" s="169"/>
      <c r="BD20" s="199"/>
      <c r="BE20" s="169"/>
      <c r="BF20" s="199"/>
      <c r="BG20" s="169"/>
      <c r="BH20" s="194"/>
      <c r="BI20" s="105" t="str">
        <f>IF(OR(Gesamtstunden=0,SUM($E$15:$BG$15)=0,B18=""),"",BQ18)</f>
        <v/>
      </c>
      <c r="BJ20" s="105" t="str">
        <f>IF(OR(Gesamtstunden=0,SUM($E$15:$BG$15)=0,B18=""),"",BR18)</f>
        <v/>
      </c>
      <c r="BK20" s="109" t="str">
        <f>IF(BI20="","",IF(BI20=0,0,BT18))</f>
        <v/>
      </c>
      <c r="BL20" s="105" t="str">
        <f>IF(OR(Gesamtstunden=0,SUM($E$15:$BG$15)=0,B18=""),"",BU18)</f>
        <v/>
      </c>
      <c r="BM20" s="107" t="str">
        <f>IF(BW18="ja","Es fehlen Angaben zum Berufsfeld!","")</f>
        <v/>
      </c>
      <c r="BN20" s="140"/>
      <c r="BO20" s="140">
        <f>BO18</f>
        <v>0</v>
      </c>
      <c r="BP20" s="139"/>
      <c r="BQ20" s="99"/>
      <c r="BR20" s="119"/>
      <c r="BS20" s="99"/>
      <c r="BT20" s="163"/>
      <c r="BU20" s="99"/>
      <c r="BV20" s="146"/>
      <c r="BW20" s="133"/>
      <c r="BX20" s="146"/>
      <c r="BY20" s="132" t="s">
        <v>168</v>
      </c>
      <c r="BZ20" s="99">
        <f>IF(Gesamtstunden=0,0,IF(SUM(CA20:DB20)&gt;0,1,IF(AND(BQ18&gt;0,Gesamtstunden&lt;BQ18),1,0)))</f>
        <v>0</v>
      </c>
      <c r="CA20" s="95">
        <f>IF(CA$16="",0,IF(CA18&gt;CA$15,1,0))</f>
        <v>0</v>
      </c>
      <c r="CB20" s="95">
        <f t="shared" ref="CB20:DB20" si="3">IF(CB$16="",0,IF(CB18&gt;CB$15,1,0))</f>
        <v>0</v>
      </c>
      <c r="CC20" s="95">
        <f t="shared" si="3"/>
        <v>0</v>
      </c>
      <c r="CD20" s="95">
        <f t="shared" si="3"/>
        <v>0</v>
      </c>
      <c r="CE20" s="95">
        <f t="shared" si="3"/>
        <v>0</v>
      </c>
      <c r="CF20" s="95">
        <f t="shared" si="3"/>
        <v>0</v>
      </c>
      <c r="CG20" s="95">
        <f t="shared" si="3"/>
        <v>0</v>
      </c>
      <c r="CH20" s="95">
        <f t="shared" si="3"/>
        <v>0</v>
      </c>
      <c r="CI20" s="95">
        <f t="shared" si="3"/>
        <v>0</v>
      </c>
      <c r="CJ20" s="95">
        <f t="shared" si="3"/>
        <v>0</v>
      </c>
      <c r="CK20" s="95">
        <f t="shared" si="3"/>
        <v>0</v>
      </c>
      <c r="CL20" s="95">
        <f t="shared" si="3"/>
        <v>0</v>
      </c>
      <c r="CM20" s="95">
        <f t="shared" si="3"/>
        <v>0</v>
      </c>
      <c r="CN20" s="95">
        <f t="shared" si="3"/>
        <v>0</v>
      </c>
      <c r="CO20" s="95">
        <f t="shared" si="3"/>
        <v>0</v>
      </c>
      <c r="CP20" s="95">
        <f t="shared" si="3"/>
        <v>0</v>
      </c>
      <c r="CQ20" s="95">
        <f t="shared" si="3"/>
        <v>0</v>
      </c>
      <c r="CR20" s="95">
        <f t="shared" si="3"/>
        <v>0</v>
      </c>
      <c r="CS20" s="95">
        <f t="shared" si="3"/>
        <v>0</v>
      </c>
      <c r="CT20" s="95">
        <f t="shared" si="3"/>
        <v>0</v>
      </c>
      <c r="CU20" s="95">
        <f t="shared" si="3"/>
        <v>0</v>
      </c>
      <c r="CV20" s="95">
        <f t="shared" si="3"/>
        <v>0</v>
      </c>
      <c r="CW20" s="95">
        <f t="shared" si="3"/>
        <v>0</v>
      </c>
      <c r="CX20" s="95">
        <f t="shared" si="3"/>
        <v>0</v>
      </c>
      <c r="CY20" s="95">
        <f t="shared" si="3"/>
        <v>0</v>
      </c>
      <c r="CZ20" s="95">
        <f t="shared" si="3"/>
        <v>0</v>
      </c>
      <c r="DA20" s="95">
        <f t="shared" si="3"/>
        <v>0</v>
      </c>
      <c r="DB20" s="95">
        <f t="shared" si="3"/>
        <v>0</v>
      </c>
    </row>
    <row r="21" spans="1:106" ht="2.15" customHeight="1" x14ac:dyDescent="0.25">
      <c r="A21" s="29"/>
      <c r="B21" s="120"/>
      <c r="C21" s="193"/>
      <c r="D21" s="199"/>
      <c r="E21" s="207"/>
      <c r="F21" s="199"/>
      <c r="G21" s="207"/>
      <c r="H21" s="199"/>
      <c r="I21" s="207"/>
      <c r="J21" s="199"/>
      <c r="K21" s="207"/>
      <c r="L21" s="199"/>
      <c r="M21" s="207"/>
      <c r="N21" s="199"/>
      <c r="O21" s="207"/>
      <c r="P21" s="199"/>
      <c r="Q21" s="207"/>
      <c r="R21" s="199"/>
      <c r="S21" s="207"/>
      <c r="T21" s="199"/>
      <c r="U21" s="193"/>
      <c r="V21" s="199"/>
      <c r="W21" s="207"/>
      <c r="X21" s="199"/>
      <c r="Y21" s="207"/>
      <c r="Z21" s="199"/>
      <c r="AA21" s="207"/>
      <c r="AB21" s="199"/>
      <c r="AC21" s="208"/>
      <c r="AD21" s="199"/>
      <c r="AE21" s="208"/>
      <c r="AF21" s="199"/>
      <c r="AG21" s="208"/>
      <c r="AH21" s="199"/>
      <c r="AI21" s="208"/>
      <c r="AJ21" s="199"/>
      <c r="AK21" s="208"/>
      <c r="AL21" s="199"/>
      <c r="AM21" s="208"/>
      <c r="AN21" s="199"/>
      <c r="AO21" s="208"/>
      <c r="AP21" s="199"/>
      <c r="AQ21" s="208"/>
      <c r="AR21" s="199"/>
      <c r="AS21" s="208"/>
      <c r="AT21" s="199"/>
      <c r="AU21" s="208"/>
      <c r="AV21" s="199"/>
      <c r="AW21" s="208"/>
      <c r="AX21" s="199"/>
      <c r="AY21" s="208"/>
      <c r="AZ21" s="199"/>
      <c r="BA21" s="208"/>
      <c r="BB21" s="199"/>
      <c r="BC21" s="208"/>
      <c r="BD21" s="199"/>
      <c r="BE21" s="208"/>
      <c r="BF21" s="199"/>
      <c r="BG21" s="209"/>
      <c r="BH21" s="194"/>
      <c r="BI21" s="105"/>
      <c r="BJ21" s="105"/>
      <c r="BK21" s="109"/>
      <c r="BL21" s="105"/>
      <c r="BM21" s="107"/>
      <c r="BN21" s="140"/>
      <c r="BO21" s="140">
        <f>BO18</f>
        <v>0</v>
      </c>
      <c r="BP21" s="139"/>
      <c r="BQ21" s="99"/>
      <c r="BR21" s="119"/>
      <c r="BS21" s="99"/>
      <c r="BT21" s="163"/>
      <c r="BU21" s="99"/>
      <c r="BV21" s="146"/>
      <c r="BW21" s="133"/>
      <c r="BX21" s="146"/>
      <c r="BY21" s="132"/>
      <c r="BZ21" s="99"/>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row>
    <row r="22" spans="1:106" ht="18" customHeight="1" x14ac:dyDescent="0.25">
      <c r="A22" s="30"/>
      <c r="B22" s="115"/>
      <c r="C22" s="112"/>
      <c r="D22" s="194"/>
      <c r="E22" s="170"/>
      <c r="F22" s="200"/>
      <c r="G22" s="170"/>
      <c r="H22" s="200"/>
      <c r="I22" s="170"/>
      <c r="J22" s="200"/>
      <c r="K22" s="170"/>
      <c r="L22" s="200"/>
      <c r="M22" s="170"/>
      <c r="N22" s="200"/>
      <c r="O22" s="170"/>
      <c r="P22" s="200"/>
      <c r="Q22" s="170"/>
      <c r="R22" s="200"/>
      <c r="S22" s="170"/>
      <c r="T22" s="200"/>
      <c r="U22" s="170"/>
      <c r="V22" s="200"/>
      <c r="W22" s="170"/>
      <c r="X22" s="200"/>
      <c r="Y22" s="170"/>
      <c r="Z22" s="200"/>
      <c r="AA22" s="170"/>
      <c r="AB22" s="200"/>
      <c r="AC22" s="170"/>
      <c r="AD22" s="200"/>
      <c r="AE22" s="170"/>
      <c r="AF22" s="200"/>
      <c r="AG22" s="170"/>
      <c r="AH22" s="200"/>
      <c r="AI22" s="170"/>
      <c r="AJ22" s="200"/>
      <c r="AK22" s="170"/>
      <c r="AL22" s="200"/>
      <c r="AM22" s="170"/>
      <c r="AN22" s="200"/>
      <c r="AO22" s="170"/>
      <c r="AP22" s="200"/>
      <c r="AQ22" s="170"/>
      <c r="AR22" s="200"/>
      <c r="AS22" s="170"/>
      <c r="AT22" s="200"/>
      <c r="AU22" s="170"/>
      <c r="AV22" s="200"/>
      <c r="AW22" s="170"/>
      <c r="AX22" s="200"/>
      <c r="AY22" s="170"/>
      <c r="AZ22" s="200"/>
      <c r="BA22" s="170"/>
      <c r="BB22" s="200"/>
      <c r="BC22" s="170"/>
      <c r="BD22" s="200"/>
      <c r="BE22" s="170"/>
      <c r="BF22" s="200"/>
      <c r="BG22" s="170"/>
      <c r="BH22" s="194"/>
      <c r="BI22" s="116"/>
      <c r="BJ22" s="116"/>
      <c r="BK22" s="117"/>
      <c r="BL22" s="116"/>
      <c r="BM22" s="107" t="str">
        <f>IF(AND(BZ20=1,BZ22=0),"Bitte die max. Anzahl an Gesamtstunden bzw. Stunden pro Tag beachten!",IF(AND(BZ20=0,BZ22=1),"Es fehlen Angaben zu den Kursstunden!",IF(AND(BZ20=1,BZ22=1),"Bitte die max. Anzahl an Stunden pro Tag beachten!",IF(AND(C18="nein",BI20&gt;30),"Die max. Stundenzahl ist überschritten!",""))))</f>
        <v/>
      </c>
      <c r="BN22" s="140" t="str">
        <f>IF(B18&lt;&gt;"",1,"")</f>
        <v/>
      </c>
      <c r="BO22" s="140">
        <f>BO18</f>
        <v>0</v>
      </c>
      <c r="BP22" s="139"/>
      <c r="BQ22" s="99"/>
      <c r="BR22" s="119"/>
      <c r="BS22" s="99"/>
      <c r="BT22" s="163"/>
      <c r="BU22" s="99"/>
      <c r="BV22" s="146"/>
      <c r="BW22" s="133"/>
      <c r="BX22" s="146"/>
      <c r="BY22" s="132" t="s">
        <v>169</v>
      </c>
      <c r="BZ22" s="99">
        <f>IF(Gesamtstunden=0,0,IF(SUM(CA22:DB22)&gt;0,1,IF(AND(BQ18&gt;0,Gesamtstunden&gt;BQ18),1,0)))</f>
        <v>0</v>
      </c>
      <c r="CA22" s="95">
        <f>IF(OR($B18="",CA$16=""),0,IF(CA18&lt;CA$15,1,0))</f>
        <v>0</v>
      </c>
      <c r="CB22" s="95">
        <f t="shared" ref="CB22:DB22" si="4">IF(OR($B18="",CB$16=""),0,IF(CB18&lt;CB$15,1,0))</f>
        <v>0</v>
      </c>
      <c r="CC22" s="95">
        <f t="shared" si="4"/>
        <v>0</v>
      </c>
      <c r="CD22" s="95">
        <f t="shared" si="4"/>
        <v>0</v>
      </c>
      <c r="CE22" s="95">
        <f t="shared" si="4"/>
        <v>0</v>
      </c>
      <c r="CF22" s="95">
        <f t="shared" si="4"/>
        <v>0</v>
      </c>
      <c r="CG22" s="95">
        <f t="shared" si="4"/>
        <v>0</v>
      </c>
      <c r="CH22" s="95">
        <f t="shared" si="4"/>
        <v>0</v>
      </c>
      <c r="CI22" s="95">
        <f t="shared" si="4"/>
        <v>0</v>
      </c>
      <c r="CJ22" s="95">
        <f t="shared" si="4"/>
        <v>0</v>
      </c>
      <c r="CK22" s="95">
        <f t="shared" si="4"/>
        <v>0</v>
      </c>
      <c r="CL22" s="95">
        <f t="shared" si="4"/>
        <v>0</v>
      </c>
      <c r="CM22" s="95">
        <f t="shared" si="4"/>
        <v>0</v>
      </c>
      <c r="CN22" s="95">
        <f t="shared" si="4"/>
        <v>0</v>
      </c>
      <c r="CO22" s="95">
        <f t="shared" si="4"/>
        <v>0</v>
      </c>
      <c r="CP22" s="95">
        <f t="shared" si="4"/>
        <v>0</v>
      </c>
      <c r="CQ22" s="95">
        <f t="shared" si="4"/>
        <v>0</v>
      </c>
      <c r="CR22" s="95">
        <f t="shared" si="4"/>
        <v>0</v>
      </c>
      <c r="CS22" s="95">
        <f t="shared" si="4"/>
        <v>0</v>
      </c>
      <c r="CT22" s="95">
        <f t="shared" si="4"/>
        <v>0</v>
      </c>
      <c r="CU22" s="95">
        <f t="shared" si="4"/>
        <v>0</v>
      </c>
      <c r="CV22" s="95">
        <f t="shared" si="4"/>
        <v>0</v>
      </c>
      <c r="CW22" s="95">
        <f t="shared" si="4"/>
        <v>0</v>
      </c>
      <c r="CX22" s="95">
        <f t="shared" si="4"/>
        <v>0</v>
      </c>
      <c r="CY22" s="95">
        <f t="shared" si="4"/>
        <v>0</v>
      </c>
      <c r="CZ22" s="95">
        <f t="shared" si="4"/>
        <v>0</v>
      </c>
      <c r="DA22" s="95">
        <f t="shared" si="4"/>
        <v>0</v>
      </c>
      <c r="DB22" s="95">
        <f t="shared" si="4"/>
        <v>0</v>
      </c>
    </row>
    <row r="23" spans="1:106" ht="5.15" customHeight="1" x14ac:dyDescent="0.25">
      <c r="BN23" s="141"/>
      <c r="BO23" s="140"/>
      <c r="BP23" s="139"/>
      <c r="BQ23" s="101"/>
      <c r="BR23" s="161"/>
      <c r="BS23" s="101"/>
      <c r="BT23" s="161"/>
      <c r="BU23" s="99"/>
      <c r="BV23" s="137"/>
      <c r="BW23" s="135"/>
      <c r="BX23" s="137"/>
      <c r="BY23" s="96"/>
      <c r="BZ23" s="101"/>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row>
    <row r="24" spans="1:106" ht="18" customHeight="1" x14ac:dyDescent="0.25">
      <c r="A24" s="28">
        <v>2</v>
      </c>
      <c r="B24" s="118" t="str">
        <f>VLOOKUP(A24,'Kopierhilfe TN-Daten'!$A$2:$D$31,4)</f>
        <v/>
      </c>
      <c r="C24" s="169"/>
      <c r="D24" s="194"/>
      <c r="E24" s="168"/>
      <c r="F24" s="198"/>
      <c r="G24" s="168"/>
      <c r="H24" s="198"/>
      <c r="I24" s="168"/>
      <c r="J24" s="198"/>
      <c r="K24" s="168"/>
      <c r="L24" s="198"/>
      <c r="M24" s="168"/>
      <c r="N24" s="198"/>
      <c r="O24" s="168"/>
      <c r="P24" s="198"/>
      <c r="Q24" s="168"/>
      <c r="R24" s="198"/>
      <c r="S24" s="168"/>
      <c r="T24" s="198"/>
      <c r="U24" s="168"/>
      <c r="V24" s="198"/>
      <c r="W24" s="168"/>
      <c r="X24" s="198"/>
      <c r="Y24" s="168"/>
      <c r="Z24" s="198"/>
      <c r="AA24" s="168"/>
      <c r="AB24" s="198"/>
      <c r="AC24" s="168"/>
      <c r="AD24" s="198"/>
      <c r="AE24" s="168"/>
      <c r="AF24" s="198"/>
      <c r="AG24" s="168"/>
      <c r="AH24" s="198"/>
      <c r="AI24" s="168"/>
      <c r="AJ24" s="198"/>
      <c r="AK24" s="168"/>
      <c r="AL24" s="198"/>
      <c r="AM24" s="168"/>
      <c r="AN24" s="198"/>
      <c r="AO24" s="168"/>
      <c r="AP24" s="198"/>
      <c r="AQ24" s="168"/>
      <c r="AR24" s="198"/>
      <c r="AS24" s="168"/>
      <c r="AT24" s="198"/>
      <c r="AU24" s="168"/>
      <c r="AV24" s="198"/>
      <c r="AW24" s="168"/>
      <c r="AX24" s="198"/>
      <c r="AY24" s="168"/>
      <c r="AZ24" s="198"/>
      <c r="BA24" s="168"/>
      <c r="BB24" s="198"/>
      <c r="BC24" s="168"/>
      <c r="BD24" s="198"/>
      <c r="BE24" s="168"/>
      <c r="BF24" s="198"/>
      <c r="BG24" s="168"/>
      <c r="BH24" s="194"/>
      <c r="BI24" s="106"/>
      <c r="BJ24" s="106"/>
      <c r="BK24" s="106"/>
      <c r="BL24" s="106"/>
      <c r="BM24" s="107" t="str">
        <f>IF(AND(B24="",BQ24&gt;0),"Bitte den Namen der Schülerin/des Schülers erfassen!","")</f>
        <v/>
      </c>
      <c r="BN24" s="140"/>
      <c r="BO24" s="140">
        <f t="shared" ref="BO24" si="5">IF(OR(BM24&lt;&gt;"",BM26&lt;&gt;"",BM28&lt;&gt;""),1,0)</f>
        <v>0</v>
      </c>
      <c r="BP24" s="139"/>
      <c r="BQ24" s="99">
        <f>SUMPRODUCT(($E$15:$BG$15=Haushaltsjahr)*(E24:BG24&lt;&gt;"")*(E28:BG28))</f>
        <v>0</v>
      </c>
      <c r="BR24" s="119">
        <f>SUMPRODUCT(($E$15:$BG$15=Haushaltsjahr)*(E24:BG24=$BR$16)*(E28:BG28))</f>
        <v>0</v>
      </c>
      <c r="BS24" s="99">
        <f>SUMPRODUCT(($E$15:$BG$15=Haushaltsjahr)*(E24:BG24=$BS$16)*(E28:BG28))</f>
        <v>0</v>
      </c>
      <c r="BT24" s="163">
        <f>IF(BQ24=0,0,ROUND(BR24/BQ24,4))</f>
        <v>0</v>
      </c>
      <c r="BU24" s="99">
        <f>IF(BW24="ja",0,IF(BT24&gt;=60%,BR24+BS24,BR24))</f>
        <v>0</v>
      </c>
      <c r="BV24" s="146"/>
      <c r="BW24" s="134" t="str">
        <f>IF(SUMPRODUCT((E24:BG24=$BR$16)*(E26:BG26="")*($E$15:$BG$15&lt;&gt;0))&gt;0,"ja",
IF(SUMPRODUCT((E24:BG24=$BS$16)*(E26:BG26="")*($E$15:$BG$15&lt;&gt;0))&gt;0,"ja","nein"))</f>
        <v>nein</v>
      </c>
      <c r="BX24" s="146"/>
      <c r="BY24" s="132" t="s">
        <v>10</v>
      </c>
      <c r="BZ24" s="99"/>
      <c r="CA24" s="119">
        <f t="shared" ref="CA24:DB24" si="6">IF(CA$16="",0,SUMPRODUCT(($E24:$BG24&lt;&gt;"")*($E28:$BG28)*($E$16:$BG$16=CA$16)))</f>
        <v>0</v>
      </c>
      <c r="CB24" s="119">
        <f t="shared" si="6"/>
        <v>0</v>
      </c>
      <c r="CC24" s="119">
        <f t="shared" si="6"/>
        <v>0</v>
      </c>
      <c r="CD24" s="119">
        <f t="shared" si="6"/>
        <v>0</v>
      </c>
      <c r="CE24" s="119">
        <f t="shared" si="6"/>
        <v>0</v>
      </c>
      <c r="CF24" s="119">
        <f t="shared" si="6"/>
        <v>0</v>
      </c>
      <c r="CG24" s="119">
        <f t="shared" si="6"/>
        <v>0</v>
      </c>
      <c r="CH24" s="119">
        <f t="shared" si="6"/>
        <v>0</v>
      </c>
      <c r="CI24" s="119">
        <f t="shared" si="6"/>
        <v>0</v>
      </c>
      <c r="CJ24" s="119">
        <f t="shared" si="6"/>
        <v>0</v>
      </c>
      <c r="CK24" s="119">
        <f t="shared" si="6"/>
        <v>0</v>
      </c>
      <c r="CL24" s="119">
        <f t="shared" si="6"/>
        <v>0</v>
      </c>
      <c r="CM24" s="119">
        <f t="shared" si="6"/>
        <v>0</v>
      </c>
      <c r="CN24" s="119">
        <f t="shared" si="6"/>
        <v>0</v>
      </c>
      <c r="CO24" s="119">
        <f t="shared" si="6"/>
        <v>0</v>
      </c>
      <c r="CP24" s="119">
        <f t="shared" si="6"/>
        <v>0</v>
      </c>
      <c r="CQ24" s="119">
        <f t="shared" si="6"/>
        <v>0</v>
      </c>
      <c r="CR24" s="119">
        <f t="shared" si="6"/>
        <v>0</v>
      </c>
      <c r="CS24" s="119">
        <f t="shared" si="6"/>
        <v>0</v>
      </c>
      <c r="CT24" s="119">
        <f t="shared" si="6"/>
        <v>0</v>
      </c>
      <c r="CU24" s="119">
        <f t="shared" si="6"/>
        <v>0</v>
      </c>
      <c r="CV24" s="119">
        <f t="shared" si="6"/>
        <v>0</v>
      </c>
      <c r="CW24" s="119">
        <f t="shared" si="6"/>
        <v>0</v>
      </c>
      <c r="CX24" s="119">
        <f t="shared" si="6"/>
        <v>0</v>
      </c>
      <c r="CY24" s="119">
        <f t="shared" si="6"/>
        <v>0</v>
      </c>
      <c r="CZ24" s="119">
        <f t="shared" si="6"/>
        <v>0</v>
      </c>
      <c r="DA24" s="119">
        <f t="shared" si="6"/>
        <v>0</v>
      </c>
      <c r="DB24" s="119">
        <f t="shared" si="6"/>
        <v>0</v>
      </c>
    </row>
    <row r="25" spans="1:106" ht="2.15" customHeight="1" x14ac:dyDescent="0.25">
      <c r="A25" s="29"/>
      <c r="B25" s="194"/>
      <c r="C25" s="118"/>
      <c r="D25" s="199"/>
      <c r="E25" s="196"/>
      <c r="F25" s="199"/>
      <c r="G25" s="196"/>
      <c r="H25" s="199"/>
      <c r="I25" s="196"/>
      <c r="J25" s="199"/>
      <c r="K25" s="196"/>
      <c r="L25" s="199"/>
      <c r="M25" s="196"/>
      <c r="N25" s="199"/>
      <c r="O25" s="196"/>
      <c r="P25" s="199"/>
      <c r="Q25" s="196"/>
      <c r="R25" s="199"/>
      <c r="S25" s="196"/>
      <c r="T25" s="199"/>
      <c r="U25" s="196"/>
      <c r="V25" s="199"/>
      <c r="W25" s="196"/>
      <c r="X25" s="199"/>
      <c r="Y25" s="196"/>
      <c r="Z25" s="199"/>
      <c r="AA25" s="196"/>
      <c r="AB25" s="199"/>
      <c r="AC25" s="196"/>
      <c r="AD25" s="199"/>
      <c r="AE25" s="196"/>
      <c r="AF25" s="199"/>
      <c r="AG25" s="196"/>
      <c r="AH25" s="199"/>
      <c r="AI25" s="196"/>
      <c r="AJ25" s="199"/>
      <c r="AK25" s="196"/>
      <c r="AL25" s="199"/>
      <c r="AM25" s="196"/>
      <c r="AN25" s="199"/>
      <c r="AO25" s="196"/>
      <c r="AP25" s="199"/>
      <c r="AQ25" s="196"/>
      <c r="AR25" s="199"/>
      <c r="AS25" s="196"/>
      <c r="AT25" s="199"/>
      <c r="AU25" s="196"/>
      <c r="AV25" s="199"/>
      <c r="AW25" s="196"/>
      <c r="AX25" s="199"/>
      <c r="AY25" s="196"/>
      <c r="AZ25" s="199"/>
      <c r="BA25" s="196"/>
      <c r="BB25" s="199"/>
      <c r="BC25" s="196"/>
      <c r="BD25" s="199"/>
      <c r="BE25" s="196"/>
      <c r="BF25" s="199"/>
      <c r="BG25" s="197"/>
      <c r="BH25" s="194"/>
      <c r="BI25" s="195"/>
      <c r="BJ25" s="195"/>
      <c r="BK25" s="195"/>
      <c r="BL25" s="195"/>
      <c r="BM25" s="107"/>
      <c r="BN25" s="140"/>
      <c r="BO25" s="140">
        <f t="shared" ref="BO25" si="7">BO24</f>
        <v>0</v>
      </c>
      <c r="BP25" s="139"/>
      <c r="BQ25" s="99"/>
      <c r="BR25" s="119"/>
      <c r="BS25" s="99"/>
      <c r="BT25" s="163"/>
      <c r="BU25" s="99"/>
      <c r="BV25" s="146"/>
      <c r="BW25" s="134"/>
      <c r="BX25" s="146"/>
      <c r="BY25" s="132"/>
      <c r="BZ25" s="9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row>
    <row r="26" spans="1:106" ht="18" customHeight="1" x14ac:dyDescent="0.25">
      <c r="A26" s="29"/>
      <c r="B26" s="120"/>
      <c r="C26" s="193"/>
      <c r="D26" s="199"/>
      <c r="E26" s="169"/>
      <c r="F26" s="199"/>
      <c r="G26" s="169"/>
      <c r="H26" s="199"/>
      <c r="I26" s="169"/>
      <c r="J26" s="199"/>
      <c r="K26" s="169"/>
      <c r="L26" s="199"/>
      <c r="M26" s="169"/>
      <c r="N26" s="199"/>
      <c r="O26" s="169"/>
      <c r="P26" s="199"/>
      <c r="Q26" s="169"/>
      <c r="R26" s="199"/>
      <c r="S26" s="169"/>
      <c r="T26" s="199"/>
      <c r="U26" s="169"/>
      <c r="V26" s="199"/>
      <c r="W26" s="169"/>
      <c r="X26" s="199"/>
      <c r="Y26" s="169"/>
      <c r="Z26" s="199"/>
      <c r="AA26" s="169"/>
      <c r="AB26" s="199"/>
      <c r="AC26" s="169"/>
      <c r="AD26" s="199"/>
      <c r="AE26" s="169"/>
      <c r="AF26" s="199"/>
      <c r="AG26" s="169"/>
      <c r="AH26" s="199"/>
      <c r="AI26" s="169"/>
      <c r="AJ26" s="199"/>
      <c r="AK26" s="169"/>
      <c r="AL26" s="199"/>
      <c r="AM26" s="169"/>
      <c r="AN26" s="199"/>
      <c r="AO26" s="169"/>
      <c r="AP26" s="199"/>
      <c r="AQ26" s="169"/>
      <c r="AR26" s="199"/>
      <c r="AS26" s="169"/>
      <c r="AT26" s="199"/>
      <c r="AU26" s="169"/>
      <c r="AV26" s="199"/>
      <c r="AW26" s="169"/>
      <c r="AX26" s="199"/>
      <c r="AY26" s="169"/>
      <c r="AZ26" s="199"/>
      <c r="BA26" s="169"/>
      <c r="BB26" s="199"/>
      <c r="BC26" s="169"/>
      <c r="BD26" s="199"/>
      <c r="BE26" s="169"/>
      <c r="BF26" s="199"/>
      <c r="BG26" s="169"/>
      <c r="BH26" s="194"/>
      <c r="BI26" s="105" t="str">
        <f>IF(OR(Gesamtstunden=0,SUM($E$15:$BG$15)=0,B24=""),"",BQ24)</f>
        <v/>
      </c>
      <c r="BJ26" s="105" t="str">
        <f>IF(OR(Gesamtstunden=0,SUM($E$15:$BG$15)=0,B24=""),"",BR24)</f>
        <v/>
      </c>
      <c r="BK26" s="109" t="str">
        <f t="shared" ref="BK26" si="8">IF(BI26="","",IF(BI26=0,0,BT24))</f>
        <v/>
      </c>
      <c r="BL26" s="105" t="str">
        <f>IF(OR(Gesamtstunden=0,SUM($E$15:$BG$15)=0,B24=""),"",BU24)</f>
        <v/>
      </c>
      <c r="BM26" s="107" t="str">
        <f>IF(BW24="ja","Es fehlen Angaben zum Berufsfeld!","")</f>
        <v/>
      </c>
      <c r="BN26" s="140"/>
      <c r="BO26" s="140">
        <f t="shared" ref="BO26" si="9">BO24</f>
        <v>0</v>
      </c>
      <c r="BP26" s="139"/>
      <c r="BQ26" s="99"/>
      <c r="BR26" s="119"/>
      <c r="BS26" s="99"/>
      <c r="BT26" s="163"/>
      <c r="BU26" s="99"/>
      <c r="BV26" s="146"/>
      <c r="BW26" s="133"/>
      <c r="BX26" s="146"/>
      <c r="BY26" s="132" t="s">
        <v>168</v>
      </c>
      <c r="BZ26" s="99">
        <f>IF(Gesamtstunden=0,0,IF(SUM(CA26:DB26)&gt;0,1,IF(AND(BQ24&gt;0,Gesamtstunden&lt;BQ24),1,0)))</f>
        <v>0</v>
      </c>
      <c r="CA26" s="95">
        <f>IF(CA$16="",0,IF(CA24&gt;CA$15,1,0))</f>
        <v>0</v>
      </c>
      <c r="CB26" s="95">
        <f t="shared" ref="CB26:DB26" si="10">IF(CB$16="",0,IF(CB24&gt;CB$15,1,0))</f>
        <v>0</v>
      </c>
      <c r="CC26" s="95">
        <f t="shared" si="10"/>
        <v>0</v>
      </c>
      <c r="CD26" s="95">
        <f t="shared" si="10"/>
        <v>0</v>
      </c>
      <c r="CE26" s="95">
        <f t="shared" si="10"/>
        <v>0</v>
      </c>
      <c r="CF26" s="95">
        <f t="shared" si="10"/>
        <v>0</v>
      </c>
      <c r="CG26" s="95">
        <f t="shared" si="10"/>
        <v>0</v>
      </c>
      <c r="CH26" s="95">
        <f t="shared" si="10"/>
        <v>0</v>
      </c>
      <c r="CI26" s="95">
        <f t="shared" si="10"/>
        <v>0</v>
      </c>
      <c r="CJ26" s="95">
        <f t="shared" si="10"/>
        <v>0</v>
      </c>
      <c r="CK26" s="95">
        <f t="shared" si="10"/>
        <v>0</v>
      </c>
      <c r="CL26" s="95">
        <f t="shared" si="10"/>
        <v>0</v>
      </c>
      <c r="CM26" s="95">
        <f t="shared" si="10"/>
        <v>0</v>
      </c>
      <c r="CN26" s="95">
        <f t="shared" si="10"/>
        <v>0</v>
      </c>
      <c r="CO26" s="95">
        <f t="shared" si="10"/>
        <v>0</v>
      </c>
      <c r="CP26" s="95">
        <f t="shared" si="10"/>
        <v>0</v>
      </c>
      <c r="CQ26" s="95">
        <f t="shared" si="10"/>
        <v>0</v>
      </c>
      <c r="CR26" s="95">
        <f t="shared" si="10"/>
        <v>0</v>
      </c>
      <c r="CS26" s="95">
        <f t="shared" si="10"/>
        <v>0</v>
      </c>
      <c r="CT26" s="95">
        <f t="shared" si="10"/>
        <v>0</v>
      </c>
      <c r="CU26" s="95">
        <f t="shared" si="10"/>
        <v>0</v>
      </c>
      <c r="CV26" s="95">
        <f t="shared" si="10"/>
        <v>0</v>
      </c>
      <c r="CW26" s="95">
        <f t="shared" si="10"/>
        <v>0</v>
      </c>
      <c r="CX26" s="95">
        <f t="shared" si="10"/>
        <v>0</v>
      </c>
      <c r="CY26" s="95">
        <f t="shared" si="10"/>
        <v>0</v>
      </c>
      <c r="CZ26" s="95">
        <f t="shared" si="10"/>
        <v>0</v>
      </c>
      <c r="DA26" s="95">
        <f t="shared" si="10"/>
        <v>0</v>
      </c>
      <c r="DB26" s="95">
        <f t="shared" si="10"/>
        <v>0</v>
      </c>
    </row>
    <row r="27" spans="1:106" ht="2.15" customHeight="1" x14ac:dyDescent="0.25">
      <c r="A27" s="29"/>
      <c r="B27" s="120"/>
      <c r="C27" s="193"/>
      <c r="D27" s="199"/>
      <c r="E27" s="207"/>
      <c r="F27" s="199"/>
      <c r="G27" s="207"/>
      <c r="H27" s="199"/>
      <c r="I27" s="207"/>
      <c r="J27" s="199"/>
      <c r="K27" s="207"/>
      <c r="L27" s="199"/>
      <c r="M27" s="207"/>
      <c r="N27" s="199"/>
      <c r="O27" s="207"/>
      <c r="P27" s="199"/>
      <c r="Q27" s="207"/>
      <c r="R27" s="199"/>
      <c r="S27" s="207"/>
      <c r="T27" s="199"/>
      <c r="U27" s="193"/>
      <c r="V27" s="199"/>
      <c r="W27" s="207"/>
      <c r="X27" s="199"/>
      <c r="Y27" s="207"/>
      <c r="Z27" s="199"/>
      <c r="AA27" s="207"/>
      <c r="AB27" s="199"/>
      <c r="AC27" s="208"/>
      <c r="AD27" s="199"/>
      <c r="AE27" s="208"/>
      <c r="AF27" s="199"/>
      <c r="AG27" s="208"/>
      <c r="AH27" s="199"/>
      <c r="AI27" s="208"/>
      <c r="AJ27" s="199"/>
      <c r="AK27" s="208"/>
      <c r="AL27" s="199"/>
      <c r="AM27" s="208"/>
      <c r="AN27" s="199"/>
      <c r="AO27" s="208"/>
      <c r="AP27" s="199"/>
      <c r="AQ27" s="208"/>
      <c r="AR27" s="199"/>
      <c r="AS27" s="208"/>
      <c r="AT27" s="199"/>
      <c r="AU27" s="208"/>
      <c r="AV27" s="199"/>
      <c r="AW27" s="208"/>
      <c r="AX27" s="199"/>
      <c r="AY27" s="208"/>
      <c r="AZ27" s="199"/>
      <c r="BA27" s="208"/>
      <c r="BB27" s="199"/>
      <c r="BC27" s="208"/>
      <c r="BD27" s="199"/>
      <c r="BE27" s="208"/>
      <c r="BF27" s="199"/>
      <c r="BG27" s="209"/>
      <c r="BH27" s="194"/>
      <c r="BI27" s="105"/>
      <c r="BJ27" s="105"/>
      <c r="BK27" s="109"/>
      <c r="BL27" s="105"/>
      <c r="BM27" s="107"/>
      <c r="BN27" s="140"/>
      <c r="BO27" s="140">
        <f t="shared" ref="BO27" si="11">BO24</f>
        <v>0</v>
      </c>
      <c r="BP27" s="139"/>
      <c r="BQ27" s="99"/>
      <c r="BR27" s="119"/>
      <c r="BS27" s="99"/>
      <c r="BT27" s="163"/>
      <c r="BU27" s="99"/>
      <c r="BV27" s="146"/>
      <c r="BW27" s="133"/>
      <c r="BX27" s="146"/>
      <c r="BY27" s="132"/>
      <c r="BZ27" s="99"/>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row>
    <row r="28" spans="1:106" ht="18" customHeight="1" x14ac:dyDescent="0.25">
      <c r="A28" s="30"/>
      <c r="B28" s="115"/>
      <c r="C28" s="112"/>
      <c r="D28" s="194"/>
      <c r="E28" s="170"/>
      <c r="F28" s="200"/>
      <c r="G28" s="170"/>
      <c r="H28" s="200"/>
      <c r="I28" s="170"/>
      <c r="J28" s="200"/>
      <c r="K28" s="170"/>
      <c r="L28" s="200"/>
      <c r="M28" s="170"/>
      <c r="N28" s="200"/>
      <c r="O28" s="170"/>
      <c r="P28" s="200"/>
      <c r="Q28" s="170"/>
      <c r="R28" s="200"/>
      <c r="S28" s="170"/>
      <c r="T28" s="200"/>
      <c r="U28" s="170"/>
      <c r="V28" s="200"/>
      <c r="W28" s="170"/>
      <c r="X28" s="200"/>
      <c r="Y28" s="170"/>
      <c r="Z28" s="200"/>
      <c r="AA28" s="170"/>
      <c r="AB28" s="200"/>
      <c r="AC28" s="170"/>
      <c r="AD28" s="200"/>
      <c r="AE28" s="170"/>
      <c r="AF28" s="200"/>
      <c r="AG28" s="170"/>
      <c r="AH28" s="200"/>
      <c r="AI28" s="170"/>
      <c r="AJ28" s="200"/>
      <c r="AK28" s="170"/>
      <c r="AL28" s="200"/>
      <c r="AM28" s="170"/>
      <c r="AN28" s="200"/>
      <c r="AO28" s="170"/>
      <c r="AP28" s="200"/>
      <c r="AQ28" s="170"/>
      <c r="AR28" s="200"/>
      <c r="AS28" s="170"/>
      <c r="AT28" s="200"/>
      <c r="AU28" s="170"/>
      <c r="AV28" s="200"/>
      <c r="AW28" s="170"/>
      <c r="AX28" s="200"/>
      <c r="AY28" s="170"/>
      <c r="AZ28" s="200"/>
      <c r="BA28" s="170"/>
      <c r="BB28" s="200"/>
      <c r="BC28" s="170"/>
      <c r="BD28" s="200"/>
      <c r="BE28" s="170"/>
      <c r="BF28" s="200"/>
      <c r="BG28" s="170"/>
      <c r="BH28" s="194"/>
      <c r="BI28" s="116"/>
      <c r="BJ28" s="116"/>
      <c r="BK28" s="117"/>
      <c r="BL28" s="116"/>
      <c r="BM28" s="107" t="str">
        <f>IF(AND(BZ26=1,BZ28=0),"Bitte die max. Anzahl an Gesamtstunden bzw. Stunden pro Tag beachten!",IF(AND(BZ26=0,BZ28=1),"Es fehlen Angaben zu den Kursstunden!",IF(AND(BZ26=1,BZ28=1),"Bitte die max. Anzahl an Stunden pro Tag beachten!",IF(AND(C24="nein",BI26&gt;30),"Die max. Stundenzahl ist überschritten!",""))))</f>
        <v/>
      </c>
      <c r="BN28" s="140" t="str">
        <f t="shared" ref="BN28" si="12">IF(B24&lt;&gt;"",1,"")</f>
        <v/>
      </c>
      <c r="BO28" s="140">
        <f t="shared" ref="BO28" si="13">BO24</f>
        <v>0</v>
      </c>
      <c r="BP28" s="139"/>
      <c r="BQ28" s="99"/>
      <c r="BR28" s="119"/>
      <c r="BS28" s="99"/>
      <c r="BT28" s="163"/>
      <c r="BU28" s="99"/>
      <c r="BV28" s="146"/>
      <c r="BW28" s="133"/>
      <c r="BX28" s="146"/>
      <c r="BY28" s="132" t="s">
        <v>169</v>
      </c>
      <c r="BZ28" s="99">
        <f>IF(Gesamtstunden=0,0,IF(SUM(CA28:DB28)&gt;0,1,IF(AND(BQ24&gt;0,Gesamtstunden&gt;BQ24),1,0)))</f>
        <v>0</v>
      </c>
      <c r="CA28" s="95">
        <f>IF(OR($B24="",CA$16=""),0,IF(CA24&lt;CA$15,1,0))</f>
        <v>0</v>
      </c>
      <c r="CB28" s="95">
        <f t="shared" ref="CB28:DB28" si="14">IF(OR($B24="",CB$16=""),0,IF(CB24&lt;CB$15,1,0))</f>
        <v>0</v>
      </c>
      <c r="CC28" s="95">
        <f t="shared" si="14"/>
        <v>0</v>
      </c>
      <c r="CD28" s="95">
        <f t="shared" si="14"/>
        <v>0</v>
      </c>
      <c r="CE28" s="95">
        <f t="shared" si="14"/>
        <v>0</v>
      </c>
      <c r="CF28" s="95">
        <f t="shared" si="14"/>
        <v>0</v>
      </c>
      <c r="CG28" s="95">
        <f t="shared" si="14"/>
        <v>0</v>
      </c>
      <c r="CH28" s="95">
        <f t="shared" si="14"/>
        <v>0</v>
      </c>
      <c r="CI28" s="95">
        <f t="shared" si="14"/>
        <v>0</v>
      </c>
      <c r="CJ28" s="95">
        <f t="shared" si="14"/>
        <v>0</v>
      </c>
      <c r="CK28" s="95">
        <f t="shared" si="14"/>
        <v>0</v>
      </c>
      <c r="CL28" s="95">
        <f t="shared" si="14"/>
        <v>0</v>
      </c>
      <c r="CM28" s="95">
        <f t="shared" si="14"/>
        <v>0</v>
      </c>
      <c r="CN28" s="95">
        <f t="shared" si="14"/>
        <v>0</v>
      </c>
      <c r="CO28" s="95">
        <f t="shared" si="14"/>
        <v>0</v>
      </c>
      <c r="CP28" s="95">
        <f t="shared" si="14"/>
        <v>0</v>
      </c>
      <c r="CQ28" s="95">
        <f t="shared" si="14"/>
        <v>0</v>
      </c>
      <c r="CR28" s="95">
        <f t="shared" si="14"/>
        <v>0</v>
      </c>
      <c r="CS28" s="95">
        <f t="shared" si="14"/>
        <v>0</v>
      </c>
      <c r="CT28" s="95">
        <f t="shared" si="14"/>
        <v>0</v>
      </c>
      <c r="CU28" s="95">
        <f t="shared" si="14"/>
        <v>0</v>
      </c>
      <c r="CV28" s="95">
        <f t="shared" si="14"/>
        <v>0</v>
      </c>
      <c r="CW28" s="95">
        <f t="shared" si="14"/>
        <v>0</v>
      </c>
      <c r="CX28" s="95">
        <f t="shared" si="14"/>
        <v>0</v>
      </c>
      <c r="CY28" s="95">
        <f t="shared" si="14"/>
        <v>0</v>
      </c>
      <c r="CZ28" s="95">
        <f t="shared" si="14"/>
        <v>0</v>
      </c>
      <c r="DA28" s="95">
        <f t="shared" si="14"/>
        <v>0</v>
      </c>
      <c r="DB28" s="95">
        <f t="shared" si="14"/>
        <v>0</v>
      </c>
    </row>
    <row r="29" spans="1:106" ht="5.15" customHeight="1" x14ac:dyDescent="0.25">
      <c r="BN29" s="141"/>
      <c r="BO29" s="140"/>
      <c r="BP29" s="139"/>
      <c r="BQ29" s="101"/>
      <c r="BR29" s="161"/>
      <c r="BS29" s="101"/>
      <c r="BT29" s="161"/>
      <c r="BU29" s="99"/>
      <c r="BV29" s="137"/>
      <c r="BW29" s="135"/>
      <c r="BX29" s="137"/>
      <c r="BY29" s="96"/>
      <c r="BZ29" s="101"/>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row>
    <row r="30" spans="1:106" ht="18" customHeight="1" x14ac:dyDescent="0.25">
      <c r="A30" s="28">
        <v>3</v>
      </c>
      <c r="B30" s="118" t="str">
        <f>VLOOKUP(A30,'Kopierhilfe TN-Daten'!$A$2:$D$31,4)</f>
        <v/>
      </c>
      <c r="C30" s="169"/>
      <c r="D30" s="194"/>
      <c r="E30" s="168"/>
      <c r="F30" s="198"/>
      <c r="G30" s="168"/>
      <c r="H30" s="198"/>
      <c r="I30" s="168"/>
      <c r="J30" s="198"/>
      <c r="K30" s="168"/>
      <c r="L30" s="198"/>
      <c r="M30" s="168"/>
      <c r="N30" s="198"/>
      <c r="O30" s="168"/>
      <c r="P30" s="198"/>
      <c r="Q30" s="168"/>
      <c r="R30" s="198"/>
      <c r="S30" s="168"/>
      <c r="T30" s="198"/>
      <c r="U30" s="168"/>
      <c r="V30" s="198"/>
      <c r="W30" s="168"/>
      <c r="X30" s="198"/>
      <c r="Y30" s="168"/>
      <c r="Z30" s="198"/>
      <c r="AA30" s="168"/>
      <c r="AB30" s="198"/>
      <c r="AC30" s="168"/>
      <c r="AD30" s="198"/>
      <c r="AE30" s="168"/>
      <c r="AF30" s="198"/>
      <c r="AG30" s="168"/>
      <c r="AH30" s="198"/>
      <c r="AI30" s="168"/>
      <c r="AJ30" s="198"/>
      <c r="AK30" s="168"/>
      <c r="AL30" s="198"/>
      <c r="AM30" s="168"/>
      <c r="AN30" s="198"/>
      <c r="AO30" s="168"/>
      <c r="AP30" s="198"/>
      <c r="AQ30" s="168"/>
      <c r="AR30" s="198"/>
      <c r="AS30" s="168"/>
      <c r="AT30" s="198"/>
      <c r="AU30" s="168"/>
      <c r="AV30" s="198"/>
      <c r="AW30" s="168"/>
      <c r="AX30" s="198"/>
      <c r="AY30" s="168"/>
      <c r="AZ30" s="198"/>
      <c r="BA30" s="168"/>
      <c r="BB30" s="198"/>
      <c r="BC30" s="168"/>
      <c r="BD30" s="198"/>
      <c r="BE30" s="168"/>
      <c r="BF30" s="198"/>
      <c r="BG30" s="168"/>
      <c r="BH30" s="194"/>
      <c r="BI30" s="106"/>
      <c r="BJ30" s="106"/>
      <c r="BK30" s="106"/>
      <c r="BL30" s="106"/>
      <c r="BM30" s="107" t="str">
        <f>IF(AND(B30="",BQ30&gt;0),"Bitte den Namen der Schülerin/des Schülers erfassen!","")</f>
        <v/>
      </c>
      <c r="BN30" s="140"/>
      <c r="BO30" s="140">
        <f t="shared" ref="BO30" si="15">IF(OR(BM30&lt;&gt;"",BM32&lt;&gt;"",BM34&lt;&gt;""),1,0)</f>
        <v>0</v>
      </c>
      <c r="BP30" s="139"/>
      <c r="BQ30" s="99">
        <f>SUMPRODUCT(($E$15:$BG$15=Haushaltsjahr)*(E30:BG30&lt;&gt;"")*(E34:BG34))</f>
        <v>0</v>
      </c>
      <c r="BR30" s="119">
        <f>SUMPRODUCT(($E$15:$BG$15=Haushaltsjahr)*(E30:BG30=$BR$16)*(E34:BG34))</f>
        <v>0</v>
      </c>
      <c r="BS30" s="99">
        <f>SUMPRODUCT(($E$15:$BG$15=Haushaltsjahr)*(E30:BG30=$BS$16)*(E34:BG34))</f>
        <v>0</v>
      </c>
      <c r="BT30" s="163">
        <f>IF(BQ30=0,0,ROUND(BR30/BQ30,4))</f>
        <v>0</v>
      </c>
      <c r="BU30" s="99">
        <f>IF(BW30="ja",0,IF(BT30&gt;=60%,BR30+BS30,BR30))</f>
        <v>0</v>
      </c>
      <c r="BV30" s="146"/>
      <c r="BW30" s="134" t="str">
        <f>IF(SUMPRODUCT((E30:BG30=$BR$16)*(E32:BG32="")*($E$15:$BG$15&lt;&gt;0))&gt;0,"ja",
IF(SUMPRODUCT((E30:BG30=$BS$16)*(E32:BG32="")*($E$15:$BG$15&lt;&gt;0))&gt;0,"ja","nein"))</f>
        <v>nein</v>
      </c>
      <c r="BX30" s="146"/>
      <c r="BY30" s="132" t="s">
        <v>10</v>
      </c>
      <c r="BZ30" s="99"/>
      <c r="CA30" s="119">
        <f t="shared" ref="CA30:DB30" si="16">IF(CA$16="",0,SUMPRODUCT(($E30:$BG30&lt;&gt;"")*($E34:$BG34)*($E$16:$BG$16=CA$16)))</f>
        <v>0</v>
      </c>
      <c r="CB30" s="119">
        <f t="shared" si="16"/>
        <v>0</v>
      </c>
      <c r="CC30" s="119">
        <f t="shared" si="16"/>
        <v>0</v>
      </c>
      <c r="CD30" s="119">
        <f t="shared" si="16"/>
        <v>0</v>
      </c>
      <c r="CE30" s="119">
        <f t="shared" si="16"/>
        <v>0</v>
      </c>
      <c r="CF30" s="119">
        <f t="shared" si="16"/>
        <v>0</v>
      </c>
      <c r="CG30" s="119">
        <f t="shared" si="16"/>
        <v>0</v>
      </c>
      <c r="CH30" s="119">
        <f t="shared" si="16"/>
        <v>0</v>
      </c>
      <c r="CI30" s="119">
        <f t="shared" si="16"/>
        <v>0</v>
      </c>
      <c r="CJ30" s="119">
        <f t="shared" si="16"/>
        <v>0</v>
      </c>
      <c r="CK30" s="119">
        <f t="shared" si="16"/>
        <v>0</v>
      </c>
      <c r="CL30" s="119">
        <f t="shared" si="16"/>
        <v>0</v>
      </c>
      <c r="CM30" s="119">
        <f t="shared" si="16"/>
        <v>0</v>
      </c>
      <c r="CN30" s="119">
        <f t="shared" si="16"/>
        <v>0</v>
      </c>
      <c r="CO30" s="119">
        <f t="shared" si="16"/>
        <v>0</v>
      </c>
      <c r="CP30" s="119">
        <f t="shared" si="16"/>
        <v>0</v>
      </c>
      <c r="CQ30" s="119">
        <f t="shared" si="16"/>
        <v>0</v>
      </c>
      <c r="CR30" s="119">
        <f t="shared" si="16"/>
        <v>0</v>
      </c>
      <c r="CS30" s="119">
        <f t="shared" si="16"/>
        <v>0</v>
      </c>
      <c r="CT30" s="119">
        <f t="shared" si="16"/>
        <v>0</v>
      </c>
      <c r="CU30" s="119">
        <f t="shared" si="16"/>
        <v>0</v>
      </c>
      <c r="CV30" s="119">
        <f t="shared" si="16"/>
        <v>0</v>
      </c>
      <c r="CW30" s="119">
        <f t="shared" si="16"/>
        <v>0</v>
      </c>
      <c r="CX30" s="119">
        <f t="shared" si="16"/>
        <v>0</v>
      </c>
      <c r="CY30" s="119">
        <f t="shared" si="16"/>
        <v>0</v>
      </c>
      <c r="CZ30" s="119">
        <f t="shared" si="16"/>
        <v>0</v>
      </c>
      <c r="DA30" s="119">
        <f t="shared" si="16"/>
        <v>0</v>
      </c>
      <c r="DB30" s="119">
        <f t="shared" si="16"/>
        <v>0</v>
      </c>
    </row>
    <row r="31" spans="1:106" ht="2.15" customHeight="1" x14ac:dyDescent="0.25">
      <c r="A31" s="29"/>
      <c r="B31" s="194"/>
      <c r="C31" s="118"/>
      <c r="D31" s="199"/>
      <c r="E31" s="196"/>
      <c r="F31" s="199"/>
      <c r="G31" s="196"/>
      <c r="H31" s="199"/>
      <c r="I31" s="196"/>
      <c r="J31" s="199"/>
      <c r="K31" s="196"/>
      <c r="L31" s="199"/>
      <c r="M31" s="196"/>
      <c r="N31" s="199"/>
      <c r="O31" s="196"/>
      <c r="P31" s="199"/>
      <c r="Q31" s="196"/>
      <c r="R31" s="199"/>
      <c r="S31" s="196"/>
      <c r="T31" s="199"/>
      <c r="U31" s="196"/>
      <c r="V31" s="199"/>
      <c r="W31" s="196"/>
      <c r="X31" s="199"/>
      <c r="Y31" s="196"/>
      <c r="Z31" s="199"/>
      <c r="AA31" s="196"/>
      <c r="AB31" s="199"/>
      <c r="AC31" s="196"/>
      <c r="AD31" s="199"/>
      <c r="AE31" s="196"/>
      <c r="AF31" s="199"/>
      <c r="AG31" s="196"/>
      <c r="AH31" s="199"/>
      <c r="AI31" s="196"/>
      <c r="AJ31" s="199"/>
      <c r="AK31" s="196"/>
      <c r="AL31" s="199"/>
      <c r="AM31" s="196"/>
      <c r="AN31" s="199"/>
      <c r="AO31" s="196"/>
      <c r="AP31" s="199"/>
      <c r="AQ31" s="196"/>
      <c r="AR31" s="199"/>
      <c r="AS31" s="196"/>
      <c r="AT31" s="199"/>
      <c r="AU31" s="196"/>
      <c r="AV31" s="199"/>
      <c r="AW31" s="196"/>
      <c r="AX31" s="199"/>
      <c r="AY31" s="196"/>
      <c r="AZ31" s="199"/>
      <c r="BA31" s="196"/>
      <c r="BB31" s="199"/>
      <c r="BC31" s="196"/>
      <c r="BD31" s="199"/>
      <c r="BE31" s="196"/>
      <c r="BF31" s="199"/>
      <c r="BG31" s="197"/>
      <c r="BH31" s="194"/>
      <c r="BI31" s="195"/>
      <c r="BJ31" s="195"/>
      <c r="BK31" s="195"/>
      <c r="BL31" s="195"/>
      <c r="BM31" s="107"/>
      <c r="BN31" s="140"/>
      <c r="BO31" s="140">
        <f t="shared" ref="BO31" si="17">BO30</f>
        <v>0</v>
      </c>
      <c r="BP31" s="139"/>
      <c r="BQ31" s="99"/>
      <c r="BR31" s="119"/>
      <c r="BS31" s="99"/>
      <c r="BT31" s="163"/>
      <c r="BU31" s="99"/>
      <c r="BV31" s="146"/>
      <c r="BW31" s="134"/>
      <c r="BX31" s="146"/>
      <c r="BY31" s="132"/>
      <c r="BZ31" s="9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row>
    <row r="32" spans="1:106" ht="18" customHeight="1" x14ac:dyDescent="0.25">
      <c r="A32" s="29"/>
      <c r="B32" s="120"/>
      <c r="C32" s="193"/>
      <c r="D32" s="199"/>
      <c r="E32" s="169"/>
      <c r="F32" s="199"/>
      <c r="G32" s="169"/>
      <c r="H32" s="199"/>
      <c r="I32" s="169"/>
      <c r="J32" s="199"/>
      <c r="K32" s="169"/>
      <c r="L32" s="199"/>
      <c r="M32" s="169"/>
      <c r="N32" s="199"/>
      <c r="O32" s="169"/>
      <c r="P32" s="199"/>
      <c r="Q32" s="169"/>
      <c r="R32" s="199"/>
      <c r="S32" s="169"/>
      <c r="T32" s="199"/>
      <c r="U32" s="169"/>
      <c r="V32" s="199"/>
      <c r="W32" s="169"/>
      <c r="X32" s="199"/>
      <c r="Y32" s="169"/>
      <c r="Z32" s="199"/>
      <c r="AA32" s="169"/>
      <c r="AB32" s="199"/>
      <c r="AC32" s="169"/>
      <c r="AD32" s="199"/>
      <c r="AE32" s="169"/>
      <c r="AF32" s="199"/>
      <c r="AG32" s="169"/>
      <c r="AH32" s="199"/>
      <c r="AI32" s="169"/>
      <c r="AJ32" s="199"/>
      <c r="AK32" s="169"/>
      <c r="AL32" s="199"/>
      <c r="AM32" s="169"/>
      <c r="AN32" s="199"/>
      <c r="AO32" s="169"/>
      <c r="AP32" s="199"/>
      <c r="AQ32" s="169"/>
      <c r="AR32" s="199"/>
      <c r="AS32" s="169"/>
      <c r="AT32" s="199"/>
      <c r="AU32" s="169"/>
      <c r="AV32" s="199"/>
      <c r="AW32" s="169"/>
      <c r="AX32" s="199"/>
      <c r="AY32" s="169"/>
      <c r="AZ32" s="199"/>
      <c r="BA32" s="169"/>
      <c r="BB32" s="199"/>
      <c r="BC32" s="169"/>
      <c r="BD32" s="199"/>
      <c r="BE32" s="169"/>
      <c r="BF32" s="199"/>
      <c r="BG32" s="169"/>
      <c r="BH32" s="194"/>
      <c r="BI32" s="105" t="str">
        <f>IF(OR(Gesamtstunden=0,SUM($E$15:$BG$15)=0,B30=""),"",BQ30)</f>
        <v/>
      </c>
      <c r="BJ32" s="105" t="str">
        <f>IF(OR(Gesamtstunden=0,SUM($E$15:$BG$15)=0,B30=""),"",BR30)</f>
        <v/>
      </c>
      <c r="BK32" s="109" t="str">
        <f t="shared" ref="BK32" si="18">IF(BI32="","",IF(BI32=0,0,BT30))</f>
        <v/>
      </c>
      <c r="BL32" s="105" t="str">
        <f>IF(OR(Gesamtstunden=0,SUM($E$15:$BG$15)=0,B30=""),"",BU30)</f>
        <v/>
      </c>
      <c r="BM32" s="107" t="str">
        <f>IF(BW30="ja","Es fehlen Angaben zum Berufsfeld!","")</f>
        <v/>
      </c>
      <c r="BN32" s="140"/>
      <c r="BO32" s="140">
        <f t="shared" ref="BO32" si="19">BO30</f>
        <v>0</v>
      </c>
      <c r="BP32" s="139"/>
      <c r="BQ32" s="99"/>
      <c r="BR32" s="119"/>
      <c r="BS32" s="99"/>
      <c r="BT32" s="163"/>
      <c r="BU32" s="99"/>
      <c r="BV32" s="146"/>
      <c r="BW32" s="133"/>
      <c r="BX32" s="146"/>
      <c r="BY32" s="132" t="s">
        <v>168</v>
      </c>
      <c r="BZ32" s="99">
        <f>IF(Gesamtstunden=0,0,IF(SUM(CA32:DB32)&gt;0,1,IF(AND(BQ30&gt;0,Gesamtstunden&lt;BQ30),1,0)))</f>
        <v>0</v>
      </c>
      <c r="CA32" s="95">
        <f>IF(CA$16="",0,IF(CA30&gt;CA$15,1,0))</f>
        <v>0</v>
      </c>
      <c r="CB32" s="95">
        <f t="shared" ref="CB32:DB32" si="20">IF(CB$16="",0,IF(CB30&gt;CB$15,1,0))</f>
        <v>0</v>
      </c>
      <c r="CC32" s="95">
        <f t="shared" si="20"/>
        <v>0</v>
      </c>
      <c r="CD32" s="95">
        <f t="shared" si="20"/>
        <v>0</v>
      </c>
      <c r="CE32" s="95">
        <f t="shared" si="20"/>
        <v>0</v>
      </c>
      <c r="CF32" s="95">
        <f t="shared" si="20"/>
        <v>0</v>
      </c>
      <c r="CG32" s="95">
        <f t="shared" si="20"/>
        <v>0</v>
      </c>
      <c r="CH32" s="95">
        <f t="shared" si="20"/>
        <v>0</v>
      </c>
      <c r="CI32" s="95">
        <f t="shared" si="20"/>
        <v>0</v>
      </c>
      <c r="CJ32" s="95">
        <f t="shared" si="20"/>
        <v>0</v>
      </c>
      <c r="CK32" s="95">
        <f t="shared" si="20"/>
        <v>0</v>
      </c>
      <c r="CL32" s="95">
        <f t="shared" si="20"/>
        <v>0</v>
      </c>
      <c r="CM32" s="95">
        <f t="shared" si="20"/>
        <v>0</v>
      </c>
      <c r="CN32" s="95">
        <f t="shared" si="20"/>
        <v>0</v>
      </c>
      <c r="CO32" s="95">
        <f t="shared" si="20"/>
        <v>0</v>
      </c>
      <c r="CP32" s="95">
        <f t="shared" si="20"/>
        <v>0</v>
      </c>
      <c r="CQ32" s="95">
        <f t="shared" si="20"/>
        <v>0</v>
      </c>
      <c r="CR32" s="95">
        <f t="shared" si="20"/>
        <v>0</v>
      </c>
      <c r="CS32" s="95">
        <f t="shared" si="20"/>
        <v>0</v>
      </c>
      <c r="CT32" s="95">
        <f t="shared" si="20"/>
        <v>0</v>
      </c>
      <c r="CU32" s="95">
        <f t="shared" si="20"/>
        <v>0</v>
      </c>
      <c r="CV32" s="95">
        <f t="shared" si="20"/>
        <v>0</v>
      </c>
      <c r="CW32" s="95">
        <f t="shared" si="20"/>
        <v>0</v>
      </c>
      <c r="CX32" s="95">
        <f t="shared" si="20"/>
        <v>0</v>
      </c>
      <c r="CY32" s="95">
        <f t="shared" si="20"/>
        <v>0</v>
      </c>
      <c r="CZ32" s="95">
        <f t="shared" si="20"/>
        <v>0</v>
      </c>
      <c r="DA32" s="95">
        <f t="shared" si="20"/>
        <v>0</v>
      </c>
      <c r="DB32" s="95">
        <f t="shared" si="20"/>
        <v>0</v>
      </c>
    </row>
    <row r="33" spans="1:106" ht="2.15" customHeight="1" x14ac:dyDescent="0.25">
      <c r="A33" s="29"/>
      <c r="B33" s="120"/>
      <c r="C33" s="193"/>
      <c r="D33" s="199"/>
      <c r="E33" s="207"/>
      <c r="F33" s="199"/>
      <c r="G33" s="207"/>
      <c r="H33" s="199"/>
      <c r="I33" s="207"/>
      <c r="J33" s="199"/>
      <c r="K33" s="207"/>
      <c r="L33" s="199"/>
      <c r="M33" s="207"/>
      <c r="N33" s="199"/>
      <c r="O33" s="207"/>
      <c r="P33" s="199"/>
      <c r="Q33" s="207"/>
      <c r="R33" s="199"/>
      <c r="S33" s="207"/>
      <c r="T33" s="199"/>
      <c r="U33" s="193"/>
      <c r="V33" s="199"/>
      <c r="W33" s="207"/>
      <c r="X33" s="199"/>
      <c r="Y33" s="207"/>
      <c r="Z33" s="199"/>
      <c r="AA33" s="207"/>
      <c r="AB33" s="199"/>
      <c r="AC33" s="208"/>
      <c r="AD33" s="199"/>
      <c r="AE33" s="208"/>
      <c r="AF33" s="199"/>
      <c r="AG33" s="208"/>
      <c r="AH33" s="199"/>
      <c r="AI33" s="208"/>
      <c r="AJ33" s="199"/>
      <c r="AK33" s="208"/>
      <c r="AL33" s="199"/>
      <c r="AM33" s="208"/>
      <c r="AN33" s="199"/>
      <c r="AO33" s="208"/>
      <c r="AP33" s="199"/>
      <c r="AQ33" s="208"/>
      <c r="AR33" s="199"/>
      <c r="AS33" s="208"/>
      <c r="AT33" s="199"/>
      <c r="AU33" s="208"/>
      <c r="AV33" s="199"/>
      <c r="AW33" s="208"/>
      <c r="AX33" s="199"/>
      <c r="AY33" s="208"/>
      <c r="AZ33" s="199"/>
      <c r="BA33" s="208"/>
      <c r="BB33" s="199"/>
      <c r="BC33" s="208"/>
      <c r="BD33" s="199"/>
      <c r="BE33" s="208"/>
      <c r="BF33" s="199"/>
      <c r="BG33" s="209"/>
      <c r="BH33" s="194"/>
      <c r="BI33" s="105"/>
      <c r="BJ33" s="105"/>
      <c r="BK33" s="109"/>
      <c r="BL33" s="105"/>
      <c r="BM33" s="107"/>
      <c r="BN33" s="140"/>
      <c r="BO33" s="140">
        <f t="shared" ref="BO33" si="21">BO30</f>
        <v>0</v>
      </c>
      <c r="BP33" s="139"/>
      <c r="BQ33" s="99"/>
      <c r="BR33" s="119"/>
      <c r="BS33" s="99"/>
      <c r="BT33" s="163"/>
      <c r="BU33" s="99"/>
      <c r="BV33" s="146"/>
      <c r="BW33" s="133"/>
      <c r="BX33" s="146"/>
      <c r="BY33" s="132"/>
      <c r="BZ33" s="99"/>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row>
    <row r="34" spans="1:106" ht="18" customHeight="1" x14ac:dyDescent="0.25">
      <c r="A34" s="30"/>
      <c r="B34" s="115"/>
      <c r="C34" s="112"/>
      <c r="D34" s="194"/>
      <c r="E34" s="170"/>
      <c r="F34" s="200"/>
      <c r="G34" s="170"/>
      <c r="H34" s="200"/>
      <c r="I34" s="170"/>
      <c r="J34" s="200"/>
      <c r="K34" s="170"/>
      <c r="L34" s="200"/>
      <c r="M34" s="170"/>
      <c r="N34" s="200"/>
      <c r="O34" s="170"/>
      <c r="P34" s="200"/>
      <c r="Q34" s="170"/>
      <c r="R34" s="200"/>
      <c r="S34" s="170"/>
      <c r="T34" s="200"/>
      <c r="U34" s="170"/>
      <c r="V34" s="200"/>
      <c r="W34" s="170"/>
      <c r="X34" s="200"/>
      <c r="Y34" s="170"/>
      <c r="Z34" s="200"/>
      <c r="AA34" s="170"/>
      <c r="AB34" s="200"/>
      <c r="AC34" s="170"/>
      <c r="AD34" s="200"/>
      <c r="AE34" s="170"/>
      <c r="AF34" s="200"/>
      <c r="AG34" s="170"/>
      <c r="AH34" s="200"/>
      <c r="AI34" s="170"/>
      <c r="AJ34" s="200"/>
      <c r="AK34" s="170"/>
      <c r="AL34" s="200"/>
      <c r="AM34" s="170"/>
      <c r="AN34" s="200"/>
      <c r="AO34" s="170"/>
      <c r="AP34" s="200"/>
      <c r="AQ34" s="170"/>
      <c r="AR34" s="200"/>
      <c r="AS34" s="170"/>
      <c r="AT34" s="200"/>
      <c r="AU34" s="170"/>
      <c r="AV34" s="200"/>
      <c r="AW34" s="170"/>
      <c r="AX34" s="200"/>
      <c r="AY34" s="170"/>
      <c r="AZ34" s="200"/>
      <c r="BA34" s="170"/>
      <c r="BB34" s="200"/>
      <c r="BC34" s="170"/>
      <c r="BD34" s="200"/>
      <c r="BE34" s="170"/>
      <c r="BF34" s="200"/>
      <c r="BG34" s="170"/>
      <c r="BH34" s="194"/>
      <c r="BI34" s="116"/>
      <c r="BJ34" s="116"/>
      <c r="BK34" s="117"/>
      <c r="BL34" s="116"/>
      <c r="BM34" s="107" t="str">
        <f>IF(AND(BZ32=1,BZ34=0),"Bitte die max. Anzahl an Gesamtstunden bzw. Stunden pro Tag beachten!",IF(AND(BZ32=0,BZ34=1),"Es fehlen Angaben zu den Kursstunden!",IF(AND(BZ32=1,BZ34=1),"Bitte die max. Anzahl an Stunden pro Tag beachten!",IF(AND(C30="nein",BI32&gt;30),"Die max. Stundenzahl ist überschritten!",""))))</f>
        <v/>
      </c>
      <c r="BN34" s="140" t="str">
        <f t="shared" ref="BN34" si="22">IF(B30&lt;&gt;"",1,"")</f>
        <v/>
      </c>
      <c r="BO34" s="140">
        <f t="shared" ref="BO34" si="23">BO30</f>
        <v>0</v>
      </c>
      <c r="BP34" s="139"/>
      <c r="BQ34" s="99"/>
      <c r="BR34" s="119"/>
      <c r="BS34" s="99"/>
      <c r="BT34" s="163"/>
      <c r="BU34" s="99"/>
      <c r="BV34" s="146"/>
      <c r="BW34" s="133"/>
      <c r="BX34" s="146"/>
      <c r="BY34" s="132" t="s">
        <v>169</v>
      </c>
      <c r="BZ34" s="99">
        <f>IF(Gesamtstunden=0,0,IF(SUM(CA34:DB34)&gt;0,1,IF(AND(BQ30&gt;0,Gesamtstunden&gt;BQ30),1,0)))</f>
        <v>0</v>
      </c>
      <c r="CA34" s="95">
        <f>IF(OR($B30="",CA$16=""),0,IF(CA30&lt;CA$15,1,0))</f>
        <v>0</v>
      </c>
      <c r="CB34" s="95">
        <f t="shared" ref="CB34:DB34" si="24">IF(OR($B30="",CB$16=""),0,IF(CB30&lt;CB$15,1,0))</f>
        <v>0</v>
      </c>
      <c r="CC34" s="95">
        <f t="shared" si="24"/>
        <v>0</v>
      </c>
      <c r="CD34" s="95">
        <f t="shared" si="24"/>
        <v>0</v>
      </c>
      <c r="CE34" s="95">
        <f t="shared" si="24"/>
        <v>0</v>
      </c>
      <c r="CF34" s="95">
        <f t="shared" si="24"/>
        <v>0</v>
      </c>
      <c r="CG34" s="95">
        <f t="shared" si="24"/>
        <v>0</v>
      </c>
      <c r="CH34" s="95">
        <f t="shared" si="24"/>
        <v>0</v>
      </c>
      <c r="CI34" s="95">
        <f t="shared" si="24"/>
        <v>0</v>
      </c>
      <c r="CJ34" s="95">
        <f t="shared" si="24"/>
        <v>0</v>
      </c>
      <c r="CK34" s="95">
        <f t="shared" si="24"/>
        <v>0</v>
      </c>
      <c r="CL34" s="95">
        <f t="shared" si="24"/>
        <v>0</v>
      </c>
      <c r="CM34" s="95">
        <f t="shared" si="24"/>
        <v>0</v>
      </c>
      <c r="CN34" s="95">
        <f t="shared" si="24"/>
        <v>0</v>
      </c>
      <c r="CO34" s="95">
        <f t="shared" si="24"/>
        <v>0</v>
      </c>
      <c r="CP34" s="95">
        <f t="shared" si="24"/>
        <v>0</v>
      </c>
      <c r="CQ34" s="95">
        <f t="shared" si="24"/>
        <v>0</v>
      </c>
      <c r="CR34" s="95">
        <f t="shared" si="24"/>
        <v>0</v>
      </c>
      <c r="CS34" s="95">
        <f t="shared" si="24"/>
        <v>0</v>
      </c>
      <c r="CT34" s="95">
        <f t="shared" si="24"/>
        <v>0</v>
      </c>
      <c r="CU34" s="95">
        <f t="shared" si="24"/>
        <v>0</v>
      </c>
      <c r="CV34" s="95">
        <f t="shared" si="24"/>
        <v>0</v>
      </c>
      <c r="CW34" s="95">
        <f t="shared" si="24"/>
        <v>0</v>
      </c>
      <c r="CX34" s="95">
        <f t="shared" si="24"/>
        <v>0</v>
      </c>
      <c r="CY34" s="95">
        <f t="shared" si="24"/>
        <v>0</v>
      </c>
      <c r="CZ34" s="95">
        <f t="shared" si="24"/>
        <v>0</v>
      </c>
      <c r="DA34" s="95">
        <f t="shared" si="24"/>
        <v>0</v>
      </c>
      <c r="DB34" s="95">
        <f t="shared" si="24"/>
        <v>0</v>
      </c>
    </row>
    <row r="35" spans="1:106" ht="5.15" customHeight="1" x14ac:dyDescent="0.25">
      <c r="BN35" s="141"/>
      <c r="BO35" s="140"/>
      <c r="BP35" s="139"/>
      <c r="BQ35" s="101"/>
      <c r="BR35" s="161"/>
      <c r="BS35" s="101"/>
      <c r="BT35" s="161"/>
      <c r="BU35" s="99"/>
      <c r="BV35" s="137"/>
      <c r="BW35" s="135"/>
      <c r="BX35" s="137"/>
      <c r="BY35" s="96"/>
      <c r="BZ35" s="101"/>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row>
    <row r="36" spans="1:106" ht="18" customHeight="1" x14ac:dyDescent="0.25">
      <c r="A36" s="28">
        <v>4</v>
      </c>
      <c r="B36" s="118" t="str">
        <f>VLOOKUP(A36,'Kopierhilfe TN-Daten'!$A$2:$D$31,4)</f>
        <v/>
      </c>
      <c r="C36" s="169"/>
      <c r="D36" s="194"/>
      <c r="E36" s="168"/>
      <c r="F36" s="198"/>
      <c r="G36" s="168"/>
      <c r="H36" s="198"/>
      <c r="I36" s="168"/>
      <c r="J36" s="198"/>
      <c r="K36" s="168"/>
      <c r="L36" s="198"/>
      <c r="M36" s="168"/>
      <c r="N36" s="198"/>
      <c r="O36" s="168"/>
      <c r="P36" s="198"/>
      <c r="Q36" s="168"/>
      <c r="R36" s="198"/>
      <c r="S36" s="168"/>
      <c r="T36" s="198"/>
      <c r="U36" s="168"/>
      <c r="V36" s="198"/>
      <c r="W36" s="168"/>
      <c r="X36" s="198"/>
      <c r="Y36" s="168"/>
      <c r="Z36" s="198"/>
      <c r="AA36" s="168"/>
      <c r="AB36" s="198"/>
      <c r="AC36" s="168"/>
      <c r="AD36" s="198"/>
      <c r="AE36" s="168"/>
      <c r="AF36" s="198"/>
      <c r="AG36" s="168"/>
      <c r="AH36" s="198"/>
      <c r="AI36" s="168"/>
      <c r="AJ36" s="198"/>
      <c r="AK36" s="168"/>
      <c r="AL36" s="198"/>
      <c r="AM36" s="168"/>
      <c r="AN36" s="198"/>
      <c r="AO36" s="168"/>
      <c r="AP36" s="198"/>
      <c r="AQ36" s="168"/>
      <c r="AR36" s="198"/>
      <c r="AS36" s="168"/>
      <c r="AT36" s="198"/>
      <c r="AU36" s="168"/>
      <c r="AV36" s="198"/>
      <c r="AW36" s="168"/>
      <c r="AX36" s="198"/>
      <c r="AY36" s="168"/>
      <c r="AZ36" s="198"/>
      <c r="BA36" s="168"/>
      <c r="BB36" s="198"/>
      <c r="BC36" s="168"/>
      <c r="BD36" s="198"/>
      <c r="BE36" s="168"/>
      <c r="BF36" s="198"/>
      <c r="BG36" s="168"/>
      <c r="BH36" s="194"/>
      <c r="BI36" s="106"/>
      <c r="BJ36" s="106"/>
      <c r="BK36" s="106"/>
      <c r="BL36" s="106"/>
      <c r="BM36" s="107" t="str">
        <f>IF(AND(B36="",BQ36&gt;0),"Bitte den Namen der Schülerin/des Schülers erfassen!","")</f>
        <v/>
      </c>
      <c r="BN36" s="140"/>
      <c r="BO36" s="140">
        <f t="shared" ref="BO36" si="25">IF(OR(BM36&lt;&gt;"",BM38&lt;&gt;"",BM40&lt;&gt;""),1,0)</f>
        <v>0</v>
      </c>
      <c r="BP36" s="139"/>
      <c r="BQ36" s="99">
        <f>SUMPRODUCT(($E$15:$BG$15=Haushaltsjahr)*(E36:BG36&lt;&gt;"")*(E40:BG40))</f>
        <v>0</v>
      </c>
      <c r="BR36" s="119">
        <f>SUMPRODUCT(($E$15:$BG$15=Haushaltsjahr)*(E36:BG36=$BR$16)*(E40:BG40))</f>
        <v>0</v>
      </c>
      <c r="BS36" s="99">
        <f>SUMPRODUCT(($E$15:$BG$15=Haushaltsjahr)*(E36:BG36=$BS$16)*(E40:BG40))</f>
        <v>0</v>
      </c>
      <c r="BT36" s="163">
        <f>IF(BQ36=0,0,ROUND(BR36/BQ36,4))</f>
        <v>0</v>
      </c>
      <c r="BU36" s="99">
        <f>IF(BW36="ja",0,IF(BT36&gt;=60%,BR36+BS36,BR36))</f>
        <v>0</v>
      </c>
      <c r="BV36" s="146"/>
      <c r="BW36" s="134" t="str">
        <f>IF(SUMPRODUCT((E36:BG36=$BR$16)*(E38:BG38="")*($E$15:$BG$15&lt;&gt;0))&gt;0,"ja",
IF(SUMPRODUCT((E36:BG36=$BS$16)*(E38:BG38="")*($E$15:$BG$15&lt;&gt;0))&gt;0,"ja","nein"))</f>
        <v>nein</v>
      </c>
      <c r="BX36" s="146"/>
      <c r="BY36" s="132" t="s">
        <v>10</v>
      </c>
      <c r="BZ36" s="99"/>
      <c r="CA36" s="119">
        <f t="shared" ref="CA36:DB36" si="26">IF(CA$16="",0,SUMPRODUCT(($E36:$BG36&lt;&gt;"")*($E40:$BG40)*($E$16:$BG$16=CA$16)))</f>
        <v>0</v>
      </c>
      <c r="CB36" s="119">
        <f t="shared" si="26"/>
        <v>0</v>
      </c>
      <c r="CC36" s="119">
        <f t="shared" si="26"/>
        <v>0</v>
      </c>
      <c r="CD36" s="119">
        <f t="shared" si="26"/>
        <v>0</v>
      </c>
      <c r="CE36" s="119">
        <f t="shared" si="26"/>
        <v>0</v>
      </c>
      <c r="CF36" s="119">
        <f t="shared" si="26"/>
        <v>0</v>
      </c>
      <c r="CG36" s="119">
        <f t="shared" si="26"/>
        <v>0</v>
      </c>
      <c r="CH36" s="119">
        <f t="shared" si="26"/>
        <v>0</v>
      </c>
      <c r="CI36" s="119">
        <f t="shared" si="26"/>
        <v>0</v>
      </c>
      <c r="CJ36" s="119">
        <f t="shared" si="26"/>
        <v>0</v>
      </c>
      <c r="CK36" s="119">
        <f t="shared" si="26"/>
        <v>0</v>
      </c>
      <c r="CL36" s="119">
        <f t="shared" si="26"/>
        <v>0</v>
      </c>
      <c r="CM36" s="119">
        <f t="shared" si="26"/>
        <v>0</v>
      </c>
      <c r="CN36" s="119">
        <f t="shared" si="26"/>
        <v>0</v>
      </c>
      <c r="CO36" s="119">
        <f t="shared" si="26"/>
        <v>0</v>
      </c>
      <c r="CP36" s="119">
        <f t="shared" si="26"/>
        <v>0</v>
      </c>
      <c r="CQ36" s="119">
        <f t="shared" si="26"/>
        <v>0</v>
      </c>
      <c r="CR36" s="119">
        <f t="shared" si="26"/>
        <v>0</v>
      </c>
      <c r="CS36" s="119">
        <f t="shared" si="26"/>
        <v>0</v>
      </c>
      <c r="CT36" s="119">
        <f t="shared" si="26"/>
        <v>0</v>
      </c>
      <c r="CU36" s="119">
        <f t="shared" si="26"/>
        <v>0</v>
      </c>
      <c r="CV36" s="119">
        <f t="shared" si="26"/>
        <v>0</v>
      </c>
      <c r="CW36" s="119">
        <f t="shared" si="26"/>
        <v>0</v>
      </c>
      <c r="CX36" s="119">
        <f t="shared" si="26"/>
        <v>0</v>
      </c>
      <c r="CY36" s="119">
        <f t="shared" si="26"/>
        <v>0</v>
      </c>
      <c r="CZ36" s="119">
        <f t="shared" si="26"/>
        <v>0</v>
      </c>
      <c r="DA36" s="119">
        <f t="shared" si="26"/>
        <v>0</v>
      </c>
      <c r="DB36" s="119">
        <f t="shared" si="26"/>
        <v>0</v>
      </c>
    </row>
    <row r="37" spans="1:106" ht="2.15" customHeight="1" x14ac:dyDescent="0.25">
      <c r="A37" s="29"/>
      <c r="B37" s="194"/>
      <c r="C37" s="118"/>
      <c r="D37" s="199"/>
      <c r="E37" s="196"/>
      <c r="F37" s="199"/>
      <c r="G37" s="196"/>
      <c r="H37" s="199"/>
      <c r="I37" s="196"/>
      <c r="J37" s="199"/>
      <c r="K37" s="196"/>
      <c r="L37" s="199"/>
      <c r="M37" s="196"/>
      <c r="N37" s="199"/>
      <c r="O37" s="196"/>
      <c r="P37" s="199"/>
      <c r="Q37" s="196"/>
      <c r="R37" s="199"/>
      <c r="S37" s="196"/>
      <c r="T37" s="199"/>
      <c r="U37" s="196"/>
      <c r="V37" s="199"/>
      <c r="W37" s="196"/>
      <c r="X37" s="199"/>
      <c r="Y37" s="196"/>
      <c r="Z37" s="199"/>
      <c r="AA37" s="196"/>
      <c r="AB37" s="199"/>
      <c r="AC37" s="196"/>
      <c r="AD37" s="199"/>
      <c r="AE37" s="196"/>
      <c r="AF37" s="199"/>
      <c r="AG37" s="196"/>
      <c r="AH37" s="199"/>
      <c r="AI37" s="196"/>
      <c r="AJ37" s="199"/>
      <c r="AK37" s="196"/>
      <c r="AL37" s="199"/>
      <c r="AM37" s="196"/>
      <c r="AN37" s="199"/>
      <c r="AO37" s="196"/>
      <c r="AP37" s="199"/>
      <c r="AQ37" s="196"/>
      <c r="AR37" s="199"/>
      <c r="AS37" s="196"/>
      <c r="AT37" s="199"/>
      <c r="AU37" s="196"/>
      <c r="AV37" s="199"/>
      <c r="AW37" s="196"/>
      <c r="AX37" s="199"/>
      <c r="AY37" s="196"/>
      <c r="AZ37" s="199"/>
      <c r="BA37" s="196"/>
      <c r="BB37" s="199"/>
      <c r="BC37" s="196"/>
      <c r="BD37" s="199"/>
      <c r="BE37" s="196"/>
      <c r="BF37" s="199"/>
      <c r="BG37" s="197"/>
      <c r="BH37" s="194"/>
      <c r="BI37" s="195"/>
      <c r="BJ37" s="195"/>
      <c r="BK37" s="195"/>
      <c r="BL37" s="195"/>
      <c r="BM37" s="107"/>
      <c r="BN37" s="140"/>
      <c r="BO37" s="140">
        <f t="shared" ref="BO37" si="27">BO36</f>
        <v>0</v>
      </c>
      <c r="BP37" s="139"/>
      <c r="BQ37" s="99"/>
      <c r="BR37" s="119"/>
      <c r="BS37" s="99"/>
      <c r="BT37" s="163"/>
      <c r="BU37" s="99"/>
      <c r="BV37" s="146"/>
      <c r="BW37" s="134"/>
      <c r="BX37" s="146"/>
      <c r="BY37" s="132"/>
      <c r="BZ37" s="9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row>
    <row r="38" spans="1:106" ht="18" customHeight="1" x14ac:dyDescent="0.25">
      <c r="A38" s="29"/>
      <c r="B38" s="120"/>
      <c r="C38" s="193"/>
      <c r="D38" s="199"/>
      <c r="E38" s="169"/>
      <c r="F38" s="199"/>
      <c r="G38" s="169"/>
      <c r="H38" s="199"/>
      <c r="I38" s="169"/>
      <c r="J38" s="199"/>
      <c r="K38" s="169"/>
      <c r="L38" s="199"/>
      <c r="M38" s="169"/>
      <c r="N38" s="199"/>
      <c r="O38" s="169"/>
      <c r="P38" s="199"/>
      <c r="Q38" s="169"/>
      <c r="R38" s="199"/>
      <c r="S38" s="169"/>
      <c r="T38" s="199"/>
      <c r="U38" s="169"/>
      <c r="V38" s="199"/>
      <c r="W38" s="169"/>
      <c r="X38" s="199"/>
      <c r="Y38" s="169"/>
      <c r="Z38" s="199"/>
      <c r="AA38" s="169"/>
      <c r="AB38" s="199"/>
      <c r="AC38" s="169"/>
      <c r="AD38" s="199"/>
      <c r="AE38" s="169"/>
      <c r="AF38" s="199"/>
      <c r="AG38" s="169"/>
      <c r="AH38" s="199"/>
      <c r="AI38" s="169"/>
      <c r="AJ38" s="199"/>
      <c r="AK38" s="169"/>
      <c r="AL38" s="199"/>
      <c r="AM38" s="169"/>
      <c r="AN38" s="199"/>
      <c r="AO38" s="169"/>
      <c r="AP38" s="199"/>
      <c r="AQ38" s="169"/>
      <c r="AR38" s="199"/>
      <c r="AS38" s="169"/>
      <c r="AT38" s="199"/>
      <c r="AU38" s="169"/>
      <c r="AV38" s="199"/>
      <c r="AW38" s="169"/>
      <c r="AX38" s="199"/>
      <c r="AY38" s="169"/>
      <c r="AZ38" s="199"/>
      <c r="BA38" s="169"/>
      <c r="BB38" s="199"/>
      <c r="BC38" s="169"/>
      <c r="BD38" s="199"/>
      <c r="BE38" s="169"/>
      <c r="BF38" s="199"/>
      <c r="BG38" s="169"/>
      <c r="BH38" s="194"/>
      <c r="BI38" s="105" t="str">
        <f>IF(OR(Gesamtstunden=0,SUM($E$15:$BG$15)=0,B36=""),"",BQ36)</f>
        <v/>
      </c>
      <c r="BJ38" s="105" t="str">
        <f>IF(OR(Gesamtstunden=0,SUM($E$15:$BG$15)=0,B36=""),"",BR36)</f>
        <v/>
      </c>
      <c r="BK38" s="109" t="str">
        <f t="shared" ref="BK38" si="28">IF(BI38="","",IF(BI38=0,0,BT36))</f>
        <v/>
      </c>
      <c r="BL38" s="105" t="str">
        <f>IF(OR(Gesamtstunden=0,SUM($E$15:$BG$15)=0,B36=""),"",BU36)</f>
        <v/>
      </c>
      <c r="BM38" s="107" t="str">
        <f>IF(BW36="ja","Es fehlen Angaben zum Berufsfeld!","")</f>
        <v/>
      </c>
      <c r="BN38" s="140"/>
      <c r="BO38" s="140">
        <f t="shared" ref="BO38" si="29">BO36</f>
        <v>0</v>
      </c>
      <c r="BP38" s="139"/>
      <c r="BQ38" s="99"/>
      <c r="BR38" s="119"/>
      <c r="BS38" s="99"/>
      <c r="BT38" s="163"/>
      <c r="BU38" s="99"/>
      <c r="BV38" s="146"/>
      <c r="BW38" s="133"/>
      <c r="BX38" s="146"/>
      <c r="BY38" s="132" t="s">
        <v>168</v>
      </c>
      <c r="BZ38" s="99">
        <f>IF(Gesamtstunden=0,0,IF(SUM(CA38:DB38)&gt;0,1,IF(AND(BQ36&gt;0,Gesamtstunden&lt;BQ36),1,0)))</f>
        <v>0</v>
      </c>
      <c r="CA38" s="95">
        <f>IF(CA$16="",0,IF(CA36&gt;CA$15,1,0))</f>
        <v>0</v>
      </c>
      <c r="CB38" s="95">
        <f t="shared" ref="CB38:DB38" si="30">IF(CB$16="",0,IF(CB36&gt;CB$15,1,0))</f>
        <v>0</v>
      </c>
      <c r="CC38" s="95">
        <f t="shared" si="30"/>
        <v>0</v>
      </c>
      <c r="CD38" s="95">
        <f t="shared" si="30"/>
        <v>0</v>
      </c>
      <c r="CE38" s="95">
        <f t="shared" si="30"/>
        <v>0</v>
      </c>
      <c r="CF38" s="95">
        <f t="shared" si="30"/>
        <v>0</v>
      </c>
      <c r="CG38" s="95">
        <f t="shared" si="30"/>
        <v>0</v>
      </c>
      <c r="CH38" s="95">
        <f t="shared" si="30"/>
        <v>0</v>
      </c>
      <c r="CI38" s="95">
        <f t="shared" si="30"/>
        <v>0</v>
      </c>
      <c r="CJ38" s="95">
        <f t="shared" si="30"/>
        <v>0</v>
      </c>
      <c r="CK38" s="95">
        <f t="shared" si="30"/>
        <v>0</v>
      </c>
      <c r="CL38" s="95">
        <f t="shared" si="30"/>
        <v>0</v>
      </c>
      <c r="CM38" s="95">
        <f t="shared" si="30"/>
        <v>0</v>
      </c>
      <c r="CN38" s="95">
        <f t="shared" si="30"/>
        <v>0</v>
      </c>
      <c r="CO38" s="95">
        <f t="shared" si="30"/>
        <v>0</v>
      </c>
      <c r="CP38" s="95">
        <f t="shared" si="30"/>
        <v>0</v>
      </c>
      <c r="CQ38" s="95">
        <f t="shared" si="30"/>
        <v>0</v>
      </c>
      <c r="CR38" s="95">
        <f t="shared" si="30"/>
        <v>0</v>
      </c>
      <c r="CS38" s="95">
        <f t="shared" si="30"/>
        <v>0</v>
      </c>
      <c r="CT38" s="95">
        <f t="shared" si="30"/>
        <v>0</v>
      </c>
      <c r="CU38" s="95">
        <f t="shared" si="30"/>
        <v>0</v>
      </c>
      <c r="CV38" s="95">
        <f t="shared" si="30"/>
        <v>0</v>
      </c>
      <c r="CW38" s="95">
        <f t="shared" si="30"/>
        <v>0</v>
      </c>
      <c r="CX38" s="95">
        <f t="shared" si="30"/>
        <v>0</v>
      </c>
      <c r="CY38" s="95">
        <f t="shared" si="30"/>
        <v>0</v>
      </c>
      <c r="CZ38" s="95">
        <f t="shared" si="30"/>
        <v>0</v>
      </c>
      <c r="DA38" s="95">
        <f t="shared" si="30"/>
        <v>0</v>
      </c>
      <c r="DB38" s="95">
        <f t="shared" si="30"/>
        <v>0</v>
      </c>
    </row>
    <row r="39" spans="1:106" ht="2.15" customHeight="1" x14ac:dyDescent="0.25">
      <c r="A39" s="29"/>
      <c r="B39" s="120"/>
      <c r="C39" s="193"/>
      <c r="D39" s="199"/>
      <c r="E39" s="207"/>
      <c r="F39" s="199"/>
      <c r="G39" s="207"/>
      <c r="H39" s="199"/>
      <c r="I39" s="207"/>
      <c r="J39" s="199"/>
      <c r="K39" s="207"/>
      <c r="L39" s="199"/>
      <c r="M39" s="207"/>
      <c r="N39" s="199"/>
      <c r="O39" s="207"/>
      <c r="P39" s="199"/>
      <c r="Q39" s="207"/>
      <c r="R39" s="199"/>
      <c r="S39" s="207"/>
      <c r="T39" s="199"/>
      <c r="U39" s="193"/>
      <c r="V39" s="199"/>
      <c r="W39" s="207"/>
      <c r="X39" s="199"/>
      <c r="Y39" s="207"/>
      <c r="Z39" s="199"/>
      <c r="AA39" s="207"/>
      <c r="AB39" s="199"/>
      <c r="AC39" s="208"/>
      <c r="AD39" s="199"/>
      <c r="AE39" s="208"/>
      <c r="AF39" s="199"/>
      <c r="AG39" s="208"/>
      <c r="AH39" s="199"/>
      <c r="AI39" s="208"/>
      <c r="AJ39" s="199"/>
      <c r="AK39" s="208"/>
      <c r="AL39" s="199"/>
      <c r="AM39" s="208"/>
      <c r="AN39" s="199"/>
      <c r="AO39" s="208"/>
      <c r="AP39" s="199"/>
      <c r="AQ39" s="208"/>
      <c r="AR39" s="199"/>
      <c r="AS39" s="208"/>
      <c r="AT39" s="199"/>
      <c r="AU39" s="208"/>
      <c r="AV39" s="199"/>
      <c r="AW39" s="208"/>
      <c r="AX39" s="199"/>
      <c r="AY39" s="208"/>
      <c r="AZ39" s="199"/>
      <c r="BA39" s="208"/>
      <c r="BB39" s="199"/>
      <c r="BC39" s="208"/>
      <c r="BD39" s="199"/>
      <c r="BE39" s="208"/>
      <c r="BF39" s="199"/>
      <c r="BG39" s="209"/>
      <c r="BH39" s="194"/>
      <c r="BI39" s="105"/>
      <c r="BJ39" s="105"/>
      <c r="BK39" s="109"/>
      <c r="BL39" s="105"/>
      <c r="BM39" s="107"/>
      <c r="BN39" s="140"/>
      <c r="BO39" s="140">
        <f t="shared" ref="BO39" si="31">BO36</f>
        <v>0</v>
      </c>
      <c r="BP39" s="139"/>
      <c r="BQ39" s="99"/>
      <c r="BR39" s="119"/>
      <c r="BS39" s="99"/>
      <c r="BT39" s="163"/>
      <c r="BU39" s="99"/>
      <c r="BV39" s="146"/>
      <c r="BW39" s="133"/>
      <c r="BX39" s="146"/>
      <c r="BY39" s="132"/>
      <c r="BZ39" s="99"/>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c r="CZ39" s="95"/>
      <c r="DA39" s="95"/>
      <c r="DB39" s="95"/>
    </row>
    <row r="40" spans="1:106" ht="18" customHeight="1" x14ac:dyDescent="0.25">
      <c r="A40" s="30"/>
      <c r="B40" s="115"/>
      <c r="C40" s="112"/>
      <c r="D40" s="194"/>
      <c r="E40" s="170"/>
      <c r="F40" s="200"/>
      <c r="G40" s="170"/>
      <c r="H40" s="200"/>
      <c r="I40" s="170"/>
      <c r="J40" s="200"/>
      <c r="K40" s="170"/>
      <c r="L40" s="200"/>
      <c r="M40" s="170"/>
      <c r="N40" s="200"/>
      <c r="O40" s="170"/>
      <c r="P40" s="200"/>
      <c r="Q40" s="170"/>
      <c r="R40" s="200"/>
      <c r="S40" s="170"/>
      <c r="T40" s="200"/>
      <c r="U40" s="170"/>
      <c r="V40" s="200"/>
      <c r="W40" s="170"/>
      <c r="X40" s="200"/>
      <c r="Y40" s="170"/>
      <c r="Z40" s="200"/>
      <c r="AA40" s="170"/>
      <c r="AB40" s="200"/>
      <c r="AC40" s="170"/>
      <c r="AD40" s="200"/>
      <c r="AE40" s="170"/>
      <c r="AF40" s="200"/>
      <c r="AG40" s="170"/>
      <c r="AH40" s="200"/>
      <c r="AI40" s="170"/>
      <c r="AJ40" s="200"/>
      <c r="AK40" s="170"/>
      <c r="AL40" s="200"/>
      <c r="AM40" s="170"/>
      <c r="AN40" s="200"/>
      <c r="AO40" s="170"/>
      <c r="AP40" s="200"/>
      <c r="AQ40" s="170"/>
      <c r="AR40" s="200"/>
      <c r="AS40" s="170"/>
      <c r="AT40" s="200"/>
      <c r="AU40" s="170"/>
      <c r="AV40" s="200"/>
      <c r="AW40" s="170"/>
      <c r="AX40" s="200"/>
      <c r="AY40" s="170"/>
      <c r="AZ40" s="200"/>
      <c r="BA40" s="170"/>
      <c r="BB40" s="200"/>
      <c r="BC40" s="170"/>
      <c r="BD40" s="200"/>
      <c r="BE40" s="170"/>
      <c r="BF40" s="200"/>
      <c r="BG40" s="170"/>
      <c r="BH40" s="194"/>
      <c r="BI40" s="116"/>
      <c r="BJ40" s="116"/>
      <c r="BK40" s="117"/>
      <c r="BL40" s="116"/>
      <c r="BM40" s="107" t="str">
        <f>IF(AND(BZ38=1,BZ40=0),"Bitte die max. Anzahl an Gesamtstunden bzw. Stunden pro Tag beachten!",IF(AND(BZ38=0,BZ40=1),"Es fehlen Angaben zu den Kursstunden!",IF(AND(BZ38=1,BZ40=1),"Bitte die max. Anzahl an Stunden pro Tag beachten!",IF(AND(C36="nein",BI38&gt;30),"Die max. Stundenzahl ist überschritten!",""))))</f>
        <v/>
      </c>
      <c r="BN40" s="140" t="str">
        <f t="shared" ref="BN40" si="32">IF(B36&lt;&gt;"",1,"")</f>
        <v/>
      </c>
      <c r="BO40" s="140">
        <f t="shared" ref="BO40" si="33">BO36</f>
        <v>0</v>
      </c>
      <c r="BP40" s="139"/>
      <c r="BQ40" s="99"/>
      <c r="BR40" s="119"/>
      <c r="BS40" s="99"/>
      <c r="BT40" s="163"/>
      <c r="BU40" s="99"/>
      <c r="BV40" s="146"/>
      <c r="BW40" s="133"/>
      <c r="BX40" s="146"/>
      <c r="BY40" s="132" t="s">
        <v>169</v>
      </c>
      <c r="BZ40" s="99">
        <f>IF(Gesamtstunden=0,0,IF(SUM(CA40:DB40)&gt;0,1,IF(AND(BQ36&gt;0,Gesamtstunden&gt;BQ36),1,0)))</f>
        <v>0</v>
      </c>
      <c r="CA40" s="95">
        <f>IF(OR($B36="",CA$16=""),0,IF(CA36&lt;CA$15,1,0))</f>
        <v>0</v>
      </c>
      <c r="CB40" s="95">
        <f t="shared" ref="CB40:DB40" si="34">IF(OR($B36="",CB$16=""),0,IF(CB36&lt;CB$15,1,0))</f>
        <v>0</v>
      </c>
      <c r="CC40" s="95">
        <f t="shared" si="34"/>
        <v>0</v>
      </c>
      <c r="CD40" s="95">
        <f t="shared" si="34"/>
        <v>0</v>
      </c>
      <c r="CE40" s="95">
        <f t="shared" si="34"/>
        <v>0</v>
      </c>
      <c r="CF40" s="95">
        <f t="shared" si="34"/>
        <v>0</v>
      </c>
      <c r="CG40" s="95">
        <f t="shared" si="34"/>
        <v>0</v>
      </c>
      <c r="CH40" s="95">
        <f t="shared" si="34"/>
        <v>0</v>
      </c>
      <c r="CI40" s="95">
        <f t="shared" si="34"/>
        <v>0</v>
      </c>
      <c r="CJ40" s="95">
        <f t="shared" si="34"/>
        <v>0</v>
      </c>
      <c r="CK40" s="95">
        <f t="shared" si="34"/>
        <v>0</v>
      </c>
      <c r="CL40" s="95">
        <f t="shared" si="34"/>
        <v>0</v>
      </c>
      <c r="CM40" s="95">
        <f t="shared" si="34"/>
        <v>0</v>
      </c>
      <c r="CN40" s="95">
        <f t="shared" si="34"/>
        <v>0</v>
      </c>
      <c r="CO40" s="95">
        <f t="shared" si="34"/>
        <v>0</v>
      </c>
      <c r="CP40" s="95">
        <f t="shared" si="34"/>
        <v>0</v>
      </c>
      <c r="CQ40" s="95">
        <f t="shared" si="34"/>
        <v>0</v>
      </c>
      <c r="CR40" s="95">
        <f t="shared" si="34"/>
        <v>0</v>
      </c>
      <c r="CS40" s="95">
        <f t="shared" si="34"/>
        <v>0</v>
      </c>
      <c r="CT40" s="95">
        <f t="shared" si="34"/>
        <v>0</v>
      </c>
      <c r="CU40" s="95">
        <f t="shared" si="34"/>
        <v>0</v>
      </c>
      <c r="CV40" s="95">
        <f t="shared" si="34"/>
        <v>0</v>
      </c>
      <c r="CW40" s="95">
        <f t="shared" si="34"/>
        <v>0</v>
      </c>
      <c r="CX40" s="95">
        <f t="shared" si="34"/>
        <v>0</v>
      </c>
      <c r="CY40" s="95">
        <f t="shared" si="34"/>
        <v>0</v>
      </c>
      <c r="CZ40" s="95">
        <f t="shared" si="34"/>
        <v>0</v>
      </c>
      <c r="DA40" s="95">
        <f t="shared" si="34"/>
        <v>0</v>
      </c>
      <c r="DB40" s="95">
        <f t="shared" si="34"/>
        <v>0</v>
      </c>
    </row>
    <row r="41" spans="1:106" ht="5.15" customHeight="1" x14ac:dyDescent="0.25">
      <c r="BN41" s="141"/>
      <c r="BO41" s="140"/>
      <c r="BP41" s="139"/>
      <c r="BQ41" s="101"/>
      <c r="BR41" s="161"/>
      <c r="BS41" s="101"/>
      <c r="BT41" s="161"/>
      <c r="BU41" s="99"/>
      <c r="BV41" s="137"/>
      <c r="BW41" s="135"/>
      <c r="BX41" s="137"/>
      <c r="BY41" s="96"/>
      <c r="BZ41" s="101"/>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row>
    <row r="42" spans="1:106" ht="18" customHeight="1" x14ac:dyDescent="0.25">
      <c r="A42" s="28">
        <v>5</v>
      </c>
      <c r="B42" s="118" t="str">
        <f>VLOOKUP(A42,'Kopierhilfe TN-Daten'!$A$2:$D$31,4)</f>
        <v/>
      </c>
      <c r="C42" s="169"/>
      <c r="D42" s="194"/>
      <c r="E42" s="168"/>
      <c r="F42" s="198"/>
      <c r="G42" s="168"/>
      <c r="H42" s="198"/>
      <c r="I42" s="168"/>
      <c r="J42" s="198"/>
      <c r="K42" s="168"/>
      <c r="L42" s="198"/>
      <c r="M42" s="168"/>
      <c r="N42" s="198"/>
      <c r="O42" s="168"/>
      <c r="P42" s="198"/>
      <c r="Q42" s="168"/>
      <c r="R42" s="198"/>
      <c r="S42" s="168"/>
      <c r="T42" s="198"/>
      <c r="U42" s="168"/>
      <c r="V42" s="198"/>
      <c r="W42" s="168"/>
      <c r="X42" s="198"/>
      <c r="Y42" s="168"/>
      <c r="Z42" s="198"/>
      <c r="AA42" s="168"/>
      <c r="AB42" s="198"/>
      <c r="AC42" s="168"/>
      <c r="AD42" s="198"/>
      <c r="AE42" s="168"/>
      <c r="AF42" s="198"/>
      <c r="AG42" s="168"/>
      <c r="AH42" s="198"/>
      <c r="AI42" s="168"/>
      <c r="AJ42" s="198"/>
      <c r="AK42" s="168"/>
      <c r="AL42" s="198"/>
      <c r="AM42" s="168"/>
      <c r="AN42" s="198"/>
      <c r="AO42" s="168"/>
      <c r="AP42" s="198"/>
      <c r="AQ42" s="168"/>
      <c r="AR42" s="198"/>
      <c r="AS42" s="168"/>
      <c r="AT42" s="198"/>
      <c r="AU42" s="168"/>
      <c r="AV42" s="198"/>
      <c r="AW42" s="168"/>
      <c r="AX42" s="198"/>
      <c r="AY42" s="168"/>
      <c r="AZ42" s="198"/>
      <c r="BA42" s="168"/>
      <c r="BB42" s="198"/>
      <c r="BC42" s="168"/>
      <c r="BD42" s="198"/>
      <c r="BE42" s="168"/>
      <c r="BF42" s="198"/>
      <c r="BG42" s="168"/>
      <c r="BH42" s="194"/>
      <c r="BI42" s="106"/>
      <c r="BJ42" s="106"/>
      <c r="BK42" s="106"/>
      <c r="BL42" s="106"/>
      <c r="BM42" s="107" t="str">
        <f>IF(AND(B42="",BQ42&gt;0),"Bitte den Namen der Schülerin/des Schülers erfassen!","")</f>
        <v/>
      </c>
      <c r="BN42" s="140"/>
      <c r="BO42" s="140">
        <f t="shared" ref="BO42" si="35">IF(OR(BM42&lt;&gt;"",BM44&lt;&gt;"",BM46&lt;&gt;""),1,0)</f>
        <v>0</v>
      </c>
      <c r="BP42" s="139"/>
      <c r="BQ42" s="99">
        <f>SUMPRODUCT(($E$15:$BG$15=Haushaltsjahr)*(E42:BG42&lt;&gt;"")*(E46:BG46))</f>
        <v>0</v>
      </c>
      <c r="BR42" s="119">
        <f>SUMPRODUCT(($E$15:$BG$15=Haushaltsjahr)*(E42:BG42=$BR$16)*(E46:BG46))</f>
        <v>0</v>
      </c>
      <c r="BS42" s="99">
        <f>SUMPRODUCT(($E$15:$BG$15=Haushaltsjahr)*(E42:BG42=$BS$16)*(E46:BG46))</f>
        <v>0</v>
      </c>
      <c r="BT42" s="163">
        <f>IF(BQ42=0,0,ROUND(BR42/BQ42,4))</f>
        <v>0</v>
      </c>
      <c r="BU42" s="99">
        <f>IF(BW42="ja",0,IF(BT42&gt;=60%,BR42+BS42,BR42))</f>
        <v>0</v>
      </c>
      <c r="BV42" s="146"/>
      <c r="BW42" s="134" t="str">
        <f>IF(SUMPRODUCT((E42:BG42=$BR$16)*(E44:BG44="")*($E$15:$BG$15&lt;&gt;0))&gt;0,"ja",
IF(SUMPRODUCT((E42:BG42=$BS$16)*(E44:BG44="")*($E$15:$BG$15&lt;&gt;0))&gt;0,"ja","nein"))</f>
        <v>nein</v>
      </c>
      <c r="BX42" s="146"/>
      <c r="BY42" s="132" t="s">
        <v>10</v>
      </c>
      <c r="BZ42" s="99"/>
      <c r="CA42" s="119">
        <f t="shared" ref="CA42:DB42" si="36">IF(CA$16="",0,SUMPRODUCT(($E42:$BG42&lt;&gt;"")*($E46:$BG46)*($E$16:$BG$16=CA$16)))</f>
        <v>0</v>
      </c>
      <c r="CB42" s="119">
        <f t="shared" si="36"/>
        <v>0</v>
      </c>
      <c r="CC42" s="119">
        <f t="shared" si="36"/>
        <v>0</v>
      </c>
      <c r="CD42" s="119">
        <f t="shared" si="36"/>
        <v>0</v>
      </c>
      <c r="CE42" s="119">
        <f t="shared" si="36"/>
        <v>0</v>
      </c>
      <c r="CF42" s="119">
        <f t="shared" si="36"/>
        <v>0</v>
      </c>
      <c r="CG42" s="119">
        <f t="shared" si="36"/>
        <v>0</v>
      </c>
      <c r="CH42" s="119">
        <f t="shared" si="36"/>
        <v>0</v>
      </c>
      <c r="CI42" s="119">
        <f t="shared" si="36"/>
        <v>0</v>
      </c>
      <c r="CJ42" s="119">
        <f t="shared" si="36"/>
        <v>0</v>
      </c>
      <c r="CK42" s="119">
        <f t="shared" si="36"/>
        <v>0</v>
      </c>
      <c r="CL42" s="119">
        <f t="shared" si="36"/>
        <v>0</v>
      </c>
      <c r="CM42" s="119">
        <f t="shared" si="36"/>
        <v>0</v>
      </c>
      <c r="CN42" s="119">
        <f t="shared" si="36"/>
        <v>0</v>
      </c>
      <c r="CO42" s="119">
        <f t="shared" si="36"/>
        <v>0</v>
      </c>
      <c r="CP42" s="119">
        <f t="shared" si="36"/>
        <v>0</v>
      </c>
      <c r="CQ42" s="119">
        <f t="shared" si="36"/>
        <v>0</v>
      </c>
      <c r="CR42" s="119">
        <f t="shared" si="36"/>
        <v>0</v>
      </c>
      <c r="CS42" s="119">
        <f t="shared" si="36"/>
        <v>0</v>
      </c>
      <c r="CT42" s="119">
        <f t="shared" si="36"/>
        <v>0</v>
      </c>
      <c r="CU42" s="119">
        <f t="shared" si="36"/>
        <v>0</v>
      </c>
      <c r="CV42" s="119">
        <f t="shared" si="36"/>
        <v>0</v>
      </c>
      <c r="CW42" s="119">
        <f t="shared" si="36"/>
        <v>0</v>
      </c>
      <c r="CX42" s="119">
        <f t="shared" si="36"/>
        <v>0</v>
      </c>
      <c r="CY42" s="119">
        <f t="shared" si="36"/>
        <v>0</v>
      </c>
      <c r="CZ42" s="119">
        <f t="shared" si="36"/>
        <v>0</v>
      </c>
      <c r="DA42" s="119">
        <f t="shared" si="36"/>
        <v>0</v>
      </c>
      <c r="DB42" s="119">
        <f t="shared" si="36"/>
        <v>0</v>
      </c>
    </row>
    <row r="43" spans="1:106" ht="2.15" customHeight="1" x14ac:dyDescent="0.25">
      <c r="A43" s="29"/>
      <c r="B43" s="194"/>
      <c r="C43" s="118"/>
      <c r="D43" s="199"/>
      <c r="E43" s="196"/>
      <c r="F43" s="199"/>
      <c r="G43" s="196"/>
      <c r="H43" s="199"/>
      <c r="I43" s="196"/>
      <c r="J43" s="199"/>
      <c r="K43" s="196"/>
      <c r="L43" s="199"/>
      <c r="M43" s="196"/>
      <c r="N43" s="199"/>
      <c r="O43" s="196"/>
      <c r="P43" s="199"/>
      <c r="Q43" s="196"/>
      <c r="R43" s="199"/>
      <c r="S43" s="196"/>
      <c r="T43" s="199"/>
      <c r="U43" s="196"/>
      <c r="V43" s="199"/>
      <c r="W43" s="196"/>
      <c r="X43" s="199"/>
      <c r="Y43" s="196"/>
      <c r="Z43" s="199"/>
      <c r="AA43" s="196"/>
      <c r="AB43" s="199"/>
      <c r="AC43" s="196"/>
      <c r="AD43" s="199"/>
      <c r="AE43" s="196"/>
      <c r="AF43" s="199"/>
      <c r="AG43" s="196"/>
      <c r="AH43" s="199"/>
      <c r="AI43" s="196"/>
      <c r="AJ43" s="199"/>
      <c r="AK43" s="196"/>
      <c r="AL43" s="199"/>
      <c r="AM43" s="196"/>
      <c r="AN43" s="199"/>
      <c r="AO43" s="196"/>
      <c r="AP43" s="199"/>
      <c r="AQ43" s="196"/>
      <c r="AR43" s="199"/>
      <c r="AS43" s="196"/>
      <c r="AT43" s="199"/>
      <c r="AU43" s="196"/>
      <c r="AV43" s="199"/>
      <c r="AW43" s="196"/>
      <c r="AX43" s="199"/>
      <c r="AY43" s="196"/>
      <c r="AZ43" s="199"/>
      <c r="BA43" s="196"/>
      <c r="BB43" s="199"/>
      <c r="BC43" s="196"/>
      <c r="BD43" s="199"/>
      <c r="BE43" s="196"/>
      <c r="BF43" s="199"/>
      <c r="BG43" s="197"/>
      <c r="BH43" s="194"/>
      <c r="BI43" s="195"/>
      <c r="BJ43" s="195"/>
      <c r="BK43" s="195"/>
      <c r="BL43" s="195"/>
      <c r="BM43" s="107"/>
      <c r="BN43" s="140"/>
      <c r="BO43" s="140">
        <f t="shared" ref="BO43" si="37">BO42</f>
        <v>0</v>
      </c>
      <c r="BP43" s="139"/>
      <c r="BQ43" s="99"/>
      <c r="BR43" s="119"/>
      <c r="BS43" s="99"/>
      <c r="BT43" s="163"/>
      <c r="BU43" s="99"/>
      <c r="BV43" s="146"/>
      <c r="BW43" s="134"/>
      <c r="BX43" s="146"/>
      <c r="BY43" s="132"/>
      <c r="BZ43" s="9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row>
    <row r="44" spans="1:106" ht="18" customHeight="1" x14ac:dyDescent="0.25">
      <c r="A44" s="29"/>
      <c r="B44" s="120"/>
      <c r="C44" s="193"/>
      <c r="D44" s="199"/>
      <c r="E44" s="169"/>
      <c r="F44" s="199"/>
      <c r="G44" s="169"/>
      <c r="H44" s="199"/>
      <c r="I44" s="169"/>
      <c r="J44" s="199"/>
      <c r="K44" s="169"/>
      <c r="L44" s="199"/>
      <c r="M44" s="169"/>
      <c r="N44" s="199"/>
      <c r="O44" s="169"/>
      <c r="P44" s="199"/>
      <c r="Q44" s="169"/>
      <c r="R44" s="199"/>
      <c r="S44" s="169"/>
      <c r="T44" s="199"/>
      <c r="U44" s="169"/>
      <c r="V44" s="199"/>
      <c r="W44" s="169"/>
      <c r="X44" s="199"/>
      <c r="Y44" s="169"/>
      <c r="Z44" s="199"/>
      <c r="AA44" s="169"/>
      <c r="AB44" s="199"/>
      <c r="AC44" s="169"/>
      <c r="AD44" s="199"/>
      <c r="AE44" s="169"/>
      <c r="AF44" s="199"/>
      <c r="AG44" s="169"/>
      <c r="AH44" s="199"/>
      <c r="AI44" s="169"/>
      <c r="AJ44" s="199"/>
      <c r="AK44" s="169"/>
      <c r="AL44" s="199"/>
      <c r="AM44" s="169"/>
      <c r="AN44" s="199"/>
      <c r="AO44" s="169"/>
      <c r="AP44" s="199"/>
      <c r="AQ44" s="169"/>
      <c r="AR44" s="199"/>
      <c r="AS44" s="169"/>
      <c r="AT44" s="199"/>
      <c r="AU44" s="169"/>
      <c r="AV44" s="199"/>
      <c r="AW44" s="169"/>
      <c r="AX44" s="199"/>
      <c r="AY44" s="169"/>
      <c r="AZ44" s="199"/>
      <c r="BA44" s="169"/>
      <c r="BB44" s="199"/>
      <c r="BC44" s="169"/>
      <c r="BD44" s="199"/>
      <c r="BE44" s="169"/>
      <c r="BF44" s="199"/>
      <c r="BG44" s="169"/>
      <c r="BH44" s="194"/>
      <c r="BI44" s="105" t="str">
        <f>IF(OR(Gesamtstunden=0,SUM($E$15:$BG$15)=0,B42=""),"",BQ42)</f>
        <v/>
      </c>
      <c r="BJ44" s="105" t="str">
        <f>IF(OR(Gesamtstunden=0,SUM($E$15:$BG$15)=0,B42=""),"",BR42)</f>
        <v/>
      </c>
      <c r="BK44" s="109" t="str">
        <f t="shared" ref="BK44" si="38">IF(BI44="","",IF(BI44=0,0,BT42))</f>
        <v/>
      </c>
      <c r="BL44" s="105" t="str">
        <f>IF(OR(Gesamtstunden=0,SUM($E$15:$BG$15)=0,B42=""),"",BU42)</f>
        <v/>
      </c>
      <c r="BM44" s="107" t="str">
        <f>IF(BW42="ja","Es fehlen Angaben zum Berufsfeld!","")</f>
        <v/>
      </c>
      <c r="BN44" s="140"/>
      <c r="BO44" s="140">
        <f t="shared" ref="BO44" si="39">BO42</f>
        <v>0</v>
      </c>
      <c r="BP44" s="139"/>
      <c r="BQ44" s="99"/>
      <c r="BR44" s="119"/>
      <c r="BS44" s="99"/>
      <c r="BT44" s="163"/>
      <c r="BU44" s="99"/>
      <c r="BV44" s="146"/>
      <c r="BW44" s="133"/>
      <c r="BX44" s="146"/>
      <c r="BY44" s="132" t="s">
        <v>168</v>
      </c>
      <c r="BZ44" s="99">
        <f>IF(Gesamtstunden=0,0,IF(SUM(CA44:DB44)&gt;0,1,IF(AND(BQ42&gt;0,Gesamtstunden&lt;BQ42),1,0)))</f>
        <v>0</v>
      </c>
      <c r="CA44" s="95">
        <f>IF(CA$16="",0,IF(CA42&gt;CA$15,1,0))</f>
        <v>0</v>
      </c>
      <c r="CB44" s="95">
        <f t="shared" ref="CB44:DB44" si="40">IF(CB$16="",0,IF(CB42&gt;CB$15,1,0))</f>
        <v>0</v>
      </c>
      <c r="CC44" s="95">
        <f t="shared" si="40"/>
        <v>0</v>
      </c>
      <c r="CD44" s="95">
        <f t="shared" si="40"/>
        <v>0</v>
      </c>
      <c r="CE44" s="95">
        <f t="shared" si="40"/>
        <v>0</v>
      </c>
      <c r="CF44" s="95">
        <f t="shared" si="40"/>
        <v>0</v>
      </c>
      <c r="CG44" s="95">
        <f t="shared" si="40"/>
        <v>0</v>
      </c>
      <c r="CH44" s="95">
        <f t="shared" si="40"/>
        <v>0</v>
      </c>
      <c r="CI44" s="95">
        <f t="shared" si="40"/>
        <v>0</v>
      </c>
      <c r="CJ44" s="95">
        <f t="shared" si="40"/>
        <v>0</v>
      </c>
      <c r="CK44" s="95">
        <f t="shared" si="40"/>
        <v>0</v>
      </c>
      <c r="CL44" s="95">
        <f t="shared" si="40"/>
        <v>0</v>
      </c>
      <c r="CM44" s="95">
        <f t="shared" si="40"/>
        <v>0</v>
      </c>
      <c r="CN44" s="95">
        <f t="shared" si="40"/>
        <v>0</v>
      </c>
      <c r="CO44" s="95">
        <f t="shared" si="40"/>
        <v>0</v>
      </c>
      <c r="CP44" s="95">
        <f t="shared" si="40"/>
        <v>0</v>
      </c>
      <c r="CQ44" s="95">
        <f t="shared" si="40"/>
        <v>0</v>
      </c>
      <c r="CR44" s="95">
        <f t="shared" si="40"/>
        <v>0</v>
      </c>
      <c r="CS44" s="95">
        <f t="shared" si="40"/>
        <v>0</v>
      </c>
      <c r="CT44" s="95">
        <f t="shared" si="40"/>
        <v>0</v>
      </c>
      <c r="CU44" s="95">
        <f t="shared" si="40"/>
        <v>0</v>
      </c>
      <c r="CV44" s="95">
        <f t="shared" si="40"/>
        <v>0</v>
      </c>
      <c r="CW44" s="95">
        <f t="shared" si="40"/>
        <v>0</v>
      </c>
      <c r="CX44" s="95">
        <f t="shared" si="40"/>
        <v>0</v>
      </c>
      <c r="CY44" s="95">
        <f t="shared" si="40"/>
        <v>0</v>
      </c>
      <c r="CZ44" s="95">
        <f t="shared" si="40"/>
        <v>0</v>
      </c>
      <c r="DA44" s="95">
        <f t="shared" si="40"/>
        <v>0</v>
      </c>
      <c r="DB44" s="95">
        <f t="shared" si="40"/>
        <v>0</v>
      </c>
    </row>
    <row r="45" spans="1:106" ht="2.15" customHeight="1" x14ac:dyDescent="0.25">
      <c r="A45" s="29"/>
      <c r="B45" s="120"/>
      <c r="C45" s="193"/>
      <c r="D45" s="199"/>
      <c r="E45" s="207"/>
      <c r="F45" s="199"/>
      <c r="G45" s="207"/>
      <c r="H45" s="199"/>
      <c r="I45" s="207"/>
      <c r="J45" s="199"/>
      <c r="K45" s="207"/>
      <c r="L45" s="199"/>
      <c r="M45" s="207"/>
      <c r="N45" s="199"/>
      <c r="O45" s="207"/>
      <c r="P45" s="199"/>
      <c r="Q45" s="207"/>
      <c r="R45" s="199"/>
      <c r="S45" s="207"/>
      <c r="T45" s="199"/>
      <c r="U45" s="193"/>
      <c r="V45" s="199"/>
      <c r="W45" s="207"/>
      <c r="X45" s="199"/>
      <c r="Y45" s="207"/>
      <c r="Z45" s="199"/>
      <c r="AA45" s="207"/>
      <c r="AB45" s="199"/>
      <c r="AC45" s="208"/>
      <c r="AD45" s="199"/>
      <c r="AE45" s="208"/>
      <c r="AF45" s="199"/>
      <c r="AG45" s="208"/>
      <c r="AH45" s="199"/>
      <c r="AI45" s="208"/>
      <c r="AJ45" s="199"/>
      <c r="AK45" s="208"/>
      <c r="AL45" s="199"/>
      <c r="AM45" s="208"/>
      <c r="AN45" s="199"/>
      <c r="AO45" s="208"/>
      <c r="AP45" s="199"/>
      <c r="AQ45" s="208"/>
      <c r="AR45" s="199"/>
      <c r="AS45" s="208"/>
      <c r="AT45" s="199"/>
      <c r="AU45" s="208"/>
      <c r="AV45" s="199"/>
      <c r="AW45" s="208"/>
      <c r="AX45" s="199"/>
      <c r="AY45" s="208"/>
      <c r="AZ45" s="199"/>
      <c r="BA45" s="208"/>
      <c r="BB45" s="199"/>
      <c r="BC45" s="208"/>
      <c r="BD45" s="199"/>
      <c r="BE45" s="208"/>
      <c r="BF45" s="199"/>
      <c r="BG45" s="209"/>
      <c r="BH45" s="194"/>
      <c r="BI45" s="105"/>
      <c r="BJ45" s="105"/>
      <c r="BK45" s="109"/>
      <c r="BL45" s="105"/>
      <c r="BM45" s="107"/>
      <c r="BN45" s="140"/>
      <c r="BO45" s="140">
        <f t="shared" ref="BO45" si="41">BO42</f>
        <v>0</v>
      </c>
      <c r="BP45" s="139"/>
      <c r="BQ45" s="99"/>
      <c r="BR45" s="119"/>
      <c r="BS45" s="99"/>
      <c r="BT45" s="163"/>
      <c r="BU45" s="99"/>
      <c r="BV45" s="146"/>
      <c r="BW45" s="133"/>
      <c r="BX45" s="146"/>
      <c r="BY45" s="132"/>
      <c r="BZ45" s="99"/>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row>
    <row r="46" spans="1:106" ht="18" customHeight="1" x14ac:dyDescent="0.25">
      <c r="A46" s="30"/>
      <c r="B46" s="115"/>
      <c r="C46" s="112"/>
      <c r="D46" s="194"/>
      <c r="E46" s="170"/>
      <c r="F46" s="200"/>
      <c r="G46" s="170"/>
      <c r="H46" s="200"/>
      <c r="I46" s="170"/>
      <c r="J46" s="200"/>
      <c r="K46" s="170"/>
      <c r="L46" s="200"/>
      <c r="M46" s="170"/>
      <c r="N46" s="200"/>
      <c r="O46" s="170"/>
      <c r="P46" s="200"/>
      <c r="Q46" s="170"/>
      <c r="R46" s="200"/>
      <c r="S46" s="170"/>
      <c r="T46" s="200"/>
      <c r="U46" s="170"/>
      <c r="V46" s="200"/>
      <c r="W46" s="170"/>
      <c r="X46" s="200"/>
      <c r="Y46" s="170"/>
      <c r="Z46" s="200"/>
      <c r="AA46" s="170"/>
      <c r="AB46" s="200"/>
      <c r="AC46" s="170"/>
      <c r="AD46" s="200"/>
      <c r="AE46" s="170"/>
      <c r="AF46" s="200"/>
      <c r="AG46" s="170"/>
      <c r="AH46" s="200"/>
      <c r="AI46" s="170"/>
      <c r="AJ46" s="200"/>
      <c r="AK46" s="170"/>
      <c r="AL46" s="200"/>
      <c r="AM46" s="170"/>
      <c r="AN46" s="200"/>
      <c r="AO46" s="170"/>
      <c r="AP46" s="200"/>
      <c r="AQ46" s="170"/>
      <c r="AR46" s="200"/>
      <c r="AS46" s="170"/>
      <c r="AT46" s="200"/>
      <c r="AU46" s="170"/>
      <c r="AV46" s="200"/>
      <c r="AW46" s="170"/>
      <c r="AX46" s="200"/>
      <c r="AY46" s="170"/>
      <c r="AZ46" s="200"/>
      <c r="BA46" s="170"/>
      <c r="BB46" s="200"/>
      <c r="BC46" s="170"/>
      <c r="BD46" s="200"/>
      <c r="BE46" s="170"/>
      <c r="BF46" s="200"/>
      <c r="BG46" s="170"/>
      <c r="BH46" s="194"/>
      <c r="BI46" s="116"/>
      <c r="BJ46" s="116"/>
      <c r="BK46" s="117"/>
      <c r="BL46" s="116"/>
      <c r="BM46" s="107" t="str">
        <f>IF(AND(BZ44=1,BZ46=0),"Bitte die max. Anzahl an Gesamtstunden bzw. Stunden pro Tag beachten!",IF(AND(BZ44=0,BZ46=1),"Es fehlen Angaben zu den Kursstunden!",IF(AND(BZ44=1,BZ46=1),"Bitte die max. Anzahl an Stunden pro Tag beachten!",IF(AND(C42="nein",BI44&gt;30),"Die max. Stundenzahl ist überschritten!",""))))</f>
        <v/>
      </c>
      <c r="BN46" s="140" t="str">
        <f t="shared" ref="BN46" si="42">IF(B42&lt;&gt;"",1,"")</f>
        <v/>
      </c>
      <c r="BO46" s="140">
        <f t="shared" ref="BO46" si="43">BO42</f>
        <v>0</v>
      </c>
      <c r="BP46" s="139"/>
      <c r="BQ46" s="99"/>
      <c r="BR46" s="119"/>
      <c r="BS46" s="99"/>
      <c r="BT46" s="163"/>
      <c r="BU46" s="99"/>
      <c r="BV46" s="146"/>
      <c r="BW46" s="133"/>
      <c r="BX46" s="146"/>
      <c r="BY46" s="132" t="s">
        <v>169</v>
      </c>
      <c r="BZ46" s="99">
        <f>IF(Gesamtstunden=0,0,IF(SUM(CA46:DB46)&gt;0,1,IF(AND(BQ42&gt;0,Gesamtstunden&gt;BQ42),1,0)))</f>
        <v>0</v>
      </c>
      <c r="CA46" s="95">
        <f>IF(OR($B42="",CA$16=""),0,IF(CA42&lt;CA$15,1,0))</f>
        <v>0</v>
      </c>
      <c r="CB46" s="95">
        <f t="shared" ref="CB46:DB46" si="44">IF(OR($B42="",CB$16=""),0,IF(CB42&lt;CB$15,1,0))</f>
        <v>0</v>
      </c>
      <c r="CC46" s="95">
        <f t="shared" si="44"/>
        <v>0</v>
      </c>
      <c r="CD46" s="95">
        <f t="shared" si="44"/>
        <v>0</v>
      </c>
      <c r="CE46" s="95">
        <f t="shared" si="44"/>
        <v>0</v>
      </c>
      <c r="CF46" s="95">
        <f t="shared" si="44"/>
        <v>0</v>
      </c>
      <c r="CG46" s="95">
        <f t="shared" si="44"/>
        <v>0</v>
      </c>
      <c r="CH46" s="95">
        <f t="shared" si="44"/>
        <v>0</v>
      </c>
      <c r="CI46" s="95">
        <f t="shared" si="44"/>
        <v>0</v>
      </c>
      <c r="CJ46" s="95">
        <f t="shared" si="44"/>
        <v>0</v>
      </c>
      <c r="CK46" s="95">
        <f t="shared" si="44"/>
        <v>0</v>
      </c>
      <c r="CL46" s="95">
        <f t="shared" si="44"/>
        <v>0</v>
      </c>
      <c r="CM46" s="95">
        <f t="shared" si="44"/>
        <v>0</v>
      </c>
      <c r="CN46" s="95">
        <f t="shared" si="44"/>
        <v>0</v>
      </c>
      <c r="CO46" s="95">
        <f t="shared" si="44"/>
        <v>0</v>
      </c>
      <c r="CP46" s="95">
        <f t="shared" si="44"/>
        <v>0</v>
      </c>
      <c r="CQ46" s="95">
        <f t="shared" si="44"/>
        <v>0</v>
      </c>
      <c r="CR46" s="95">
        <f t="shared" si="44"/>
        <v>0</v>
      </c>
      <c r="CS46" s="95">
        <f t="shared" si="44"/>
        <v>0</v>
      </c>
      <c r="CT46" s="95">
        <f t="shared" si="44"/>
        <v>0</v>
      </c>
      <c r="CU46" s="95">
        <f t="shared" si="44"/>
        <v>0</v>
      </c>
      <c r="CV46" s="95">
        <f t="shared" si="44"/>
        <v>0</v>
      </c>
      <c r="CW46" s="95">
        <f t="shared" si="44"/>
        <v>0</v>
      </c>
      <c r="CX46" s="95">
        <f t="shared" si="44"/>
        <v>0</v>
      </c>
      <c r="CY46" s="95">
        <f t="shared" si="44"/>
        <v>0</v>
      </c>
      <c r="CZ46" s="95">
        <f t="shared" si="44"/>
        <v>0</v>
      </c>
      <c r="DA46" s="95">
        <f t="shared" si="44"/>
        <v>0</v>
      </c>
      <c r="DB46" s="95">
        <f t="shared" si="44"/>
        <v>0</v>
      </c>
    </row>
    <row r="47" spans="1:106" ht="5.15" customHeight="1" x14ac:dyDescent="0.25">
      <c r="BN47" s="141"/>
      <c r="BO47" s="140"/>
      <c r="BP47" s="139"/>
      <c r="BQ47" s="101"/>
      <c r="BR47" s="161"/>
      <c r="BS47" s="101"/>
      <c r="BT47" s="161"/>
      <c r="BU47" s="99"/>
      <c r="BV47" s="137"/>
      <c r="BW47" s="135"/>
      <c r="BX47" s="137"/>
      <c r="BY47" s="96"/>
      <c r="BZ47" s="101"/>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row>
    <row r="48" spans="1:106" ht="18" customHeight="1" x14ac:dyDescent="0.25">
      <c r="A48" s="28">
        <v>6</v>
      </c>
      <c r="B48" s="118" t="str">
        <f>VLOOKUP(A48,'Kopierhilfe TN-Daten'!$A$2:$D$31,4)</f>
        <v/>
      </c>
      <c r="C48" s="169"/>
      <c r="D48" s="194"/>
      <c r="E48" s="168"/>
      <c r="F48" s="198"/>
      <c r="G48" s="168"/>
      <c r="H48" s="198"/>
      <c r="I48" s="168"/>
      <c r="J48" s="198"/>
      <c r="K48" s="168"/>
      <c r="L48" s="198"/>
      <c r="M48" s="168"/>
      <c r="N48" s="198"/>
      <c r="O48" s="168"/>
      <c r="P48" s="198"/>
      <c r="Q48" s="168"/>
      <c r="R48" s="198"/>
      <c r="S48" s="168"/>
      <c r="T48" s="198"/>
      <c r="U48" s="168"/>
      <c r="V48" s="198"/>
      <c r="W48" s="168"/>
      <c r="X48" s="198"/>
      <c r="Y48" s="168"/>
      <c r="Z48" s="198"/>
      <c r="AA48" s="168"/>
      <c r="AB48" s="198"/>
      <c r="AC48" s="168"/>
      <c r="AD48" s="198"/>
      <c r="AE48" s="168"/>
      <c r="AF48" s="198"/>
      <c r="AG48" s="168"/>
      <c r="AH48" s="198"/>
      <c r="AI48" s="168"/>
      <c r="AJ48" s="198"/>
      <c r="AK48" s="168"/>
      <c r="AL48" s="198"/>
      <c r="AM48" s="168"/>
      <c r="AN48" s="198"/>
      <c r="AO48" s="168"/>
      <c r="AP48" s="198"/>
      <c r="AQ48" s="168"/>
      <c r="AR48" s="198"/>
      <c r="AS48" s="168"/>
      <c r="AT48" s="198"/>
      <c r="AU48" s="168"/>
      <c r="AV48" s="198"/>
      <c r="AW48" s="168"/>
      <c r="AX48" s="198"/>
      <c r="AY48" s="168"/>
      <c r="AZ48" s="198"/>
      <c r="BA48" s="168"/>
      <c r="BB48" s="198"/>
      <c r="BC48" s="168"/>
      <c r="BD48" s="198"/>
      <c r="BE48" s="168"/>
      <c r="BF48" s="198"/>
      <c r="BG48" s="168"/>
      <c r="BH48" s="194"/>
      <c r="BI48" s="106"/>
      <c r="BJ48" s="106"/>
      <c r="BK48" s="106"/>
      <c r="BL48" s="106"/>
      <c r="BM48" s="107" t="str">
        <f>IF(AND(B48="",BQ48&gt;0),"Bitte den Namen der Schülerin/des Schülers erfassen!","")</f>
        <v/>
      </c>
      <c r="BN48" s="140"/>
      <c r="BO48" s="140">
        <f t="shared" ref="BO48" si="45">IF(OR(BM48&lt;&gt;"",BM50&lt;&gt;"",BM52&lt;&gt;""),1,0)</f>
        <v>0</v>
      </c>
      <c r="BP48" s="139"/>
      <c r="BQ48" s="99">
        <f>SUMPRODUCT(($E$15:$BG$15=Haushaltsjahr)*(E48:BG48&lt;&gt;"")*(E52:BG52))</f>
        <v>0</v>
      </c>
      <c r="BR48" s="119">
        <f>SUMPRODUCT(($E$15:$BG$15=Haushaltsjahr)*(E48:BG48=$BR$16)*(E52:BG52))</f>
        <v>0</v>
      </c>
      <c r="BS48" s="99">
        <f>SUMPRODUCT(($E$15:$BG$15=Haushaltsjahr)*(E48:BG48=$BS$16)*(E52:BG52))</f>
        <v>0</v>
      </c>
      <c r="BT48" s="163">
        <f>IF(BQ48=0,0,ROUND(BR48/BQ48,4))</f>
        <v>0</v>
      </c>
      <c r="BU48" s="99">
        <f>IF(BW48="ja",0,IF(BT48&gt;=60%,BR48+BS48,BR48))</f>
        <v>0</v>
      </c>
      <c r="BV48" s="146"/>
      <c r="BW48" s="134" t="str">
        <f>IF(SUMPRODUCT((E48:BG48=$BR$16)*(E50:BG50="")*($E$15:$BG$15&lt;&gt;0))&gt;0,"ja",
IF(SUMPRODUCT((E48:BG48=$BS$16)*(E50:BG50="")*($E$15:$BG$15&lt;&gt;0))&gt;0,"ja","nein"))</f>
        <v>nein</v>
      </c>
      <c r="BX48" s="146"/>
      <c r="BY48" s="132" t="s">
        <v>10</v>
      </c>
      <c r="BZ48" s="99"/>
      <c r="CA48" s="119">
        <f t="shared" ref="CA48:DB48" si="46">IF(CA$16="",0,SUMPRODUCT(($E48:$BG48&lt;&gt;"")*($E52:$BG52)*($E$16:$BG$16=CA$16)))</f>
        <v>0</v>
      </c>
      <c r="CB48" s="119">
        <f t="shared" si="46"/>
        <v>0</v>
      </c>
      <c r="CC48" s="119">
        <f t="shared" si="46"/>
        <v>0</v>
      </c>
      <c r="CD48" s="119">
        <f t="shared" si="46"/>
        <v>0</v>
      </c>
      <c r="CE48" s="119">
        <f t="shared" si="46"/>
        <v>0</v>
      </c>
      <c r="CF48" s="119">
        <f t="shared" si="46"/>
        <v>0</v>
      </c>
      <c r="CG48" s="119">
        <f t="shared" si="46"/>
        <v>0</v>
      </c>
      <c r="CH48" s="119">
        <f t="shared" si="46"/>
        <v>0</v>
      </c>
      <c r="CI48" s="119">
        <f t="shared" si="46"/>
        <v>0</v>
      </c>
      <c r="CJ48" s="119">
        <f t="shared" si="46"/>
        <v>0</v>
      </c>
      <c r="CK48" s="119">
        <f t="shared" si="46"/>
        <v>0</v>
      </c>
      <c r="CL48" s="119">
        <f t="shared" si="46"/>
        <v>0</v>
      </c>
      <c r="CM48" s="119">
        <f t="shared" si="46"/>
        <v>0</v>
      </c>
      <c r="CN48" s="119">
        <f t="shared" si="46"/>
        <v>0</v>
      </c>
      <c r="CO48" s="119">
        <f t="shared" si="46"/>
        <v>0</v>
      </c>
      <c r="CP48" s="119">
        <f t="shared" si="46"/>
        <v>0</v>
      </c>
      <c r="CQ48" s="119">
        <f t="shared" si="46"/>
        <v>0</v>
      </c>
      <c r="CR48" s="119">
        <f t="shared" si="46"/>
        <v>0</v>
      </c>
      <c r="CS48" s="119">
        <f t="shared" si="46"/>
        <v>0</v>
      </c>
      <c r="CT48" s="119">
        <f t="shared" si="46"/>
        <v>0</v>
      </c>
      <c r="CU48" s="119">
        <f t="shared" si="46"/>
        <v>0</v>
      </c>
      <c r="CV48" s="119">
        <f t="shared" si="46"/>
        <v>0</v>
      </c>
      <c r="CW48" s="119">
        <f t="shared" si="46"/>
        <v>0</v>
      </c>
      <c r="CX48" s="119">
        <f t="shared" si="46"/>
        <v>0</v>
      </c>
      <c r="CY48" s="119">
        <f t="shared" si="46"/>
        <v>0</v>
      </c>
      <c r="CZ48" s="119">
        <f t="shared" si="46"/>
        <v>0</v>
      </c>
      <c r="DA48" s="119">
        <f t="shared" si="46"/>
        <v>0</v>
      </c>
      <c r="DB48" s="119">
        <f t="shared" si="46"/>
        <v>0</v>
      </c>
    </row>
    <row r="49" spans="1:106" ht="2.15" customHeight="1" x14ac:dyDescent="0.25">
      <c r="A49" s="29"/>
      <c r="B49" s="194"/>
      <c r="C49" s="118"/>
      <c r="D49" s="199"/>
      <c r="E49" s="196"/>
      <c r="F49" s="199"/>
      <c r="G49" s="196"/>
      <c r="H49" s="199"/>
      <c r="I49" s="196"/>
      <c r="J49" s="199"/>
      <c r="K49" s="196"/>
      <c r="L49" s="199"/>
      <c r="M49" s="196"/>
      <c r="N49" s="199"/>
      <c r="O49" s="196"/>
      <c r="P49" s="199"/>
      <c r="Q49" s="196"/>
      <c r="R49" s="199"/>
      <c r="S49" s="196"/>
      <c r="T49" s="199"/>
      <c r="U49" s="196"/>
      <c r="V49" s="199"/>
      <c r="W49" s="196"/>
      <c r="X49" s="199"/>
      <c r="Y49" s="196"/>
      <c r="Z49" s="199"/>
      <c r="AA49" s="196"/>
      <c r="AB49" s="199"/>
      <c r="AC49" s="196"/>
      <c r="AD49" s="199"/>
      <c r="AE49" s="196"/>
      <c r="AF49" s="199"/>
      <c r="AG49" s="196"/>
      <c r="AH49" s="199"/>
      <c r="AI49" s="196"/>
      <c r="AJ49" s="199"/>
      <c r="AK49" s="196"/>
      <c r="AL49" s="199"/>
      <c r="AM49" s="196"/>
      <c r="AN49" s="199"/>
      <c r="AO49" s="196"/>
      <c r="AP49" s="199"/>
      <c r="AQ49" s="196"/>
      <c r="AR49" s="199"/>
      <c r="AS49" s="196"/>
      <c r="AT49" s="199"/>
      <c r="AU49" s="196"/>
      <c r="AV49" s="199"/>
      <c r="AW49" s="196"/>
      <c r="AX49" s="199"/>
      <c r="AY49" s="196"/>
      <c r="AZ49" s="199"/>
      <c r="BA49" s="196"/>
      <c r="BB49" s="199"/>
      <c r="BC49" s="196"/>
      <c r="BD49" s="199"/>
      <c r="BE49" s="196"/>
      <c r="BF49" s="199"/>
      <c r="BG49" s="197"/>
      <c r="BH49" s="194"/>
      <c r="BI49" s="195"/>
      <c r="BJ49" s="195"/>
      <c r="BK49" s="195"/>
      <c r="BL49" s="195"/>
      <c r="BM49" s="107"/>
      <c r="BN49" s="140"/>
      <c r="BO49" s="140">
        <f t="shared" ref="BO49" si="47">BO48</f>
        <v>0</v>
      </c>
      <c r="BP49" s="139"/>
      <c r="BQ49" s="99"/>
      <c r="BR49" s="119"/>
      <c r="BS49" s="99"/>
      <c r="BT49" s="163"/>
      <c r="BU49" s="99"/>
      <c r="BV49" s="146"/>
      <c r="BW49" s="134"/>
      <c r="BX49" s="146"/>
      <c r="BY49" s="132"/>
      <c r="BZ49" s="9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row>
    <row r="50" spans="1:106" ht="18" customHeight="1" x14ac:dyDescent="0.25">
      <c r="A50" s="29"/>
      <c r="B50" s="120"/>
      <c r="C50" s="193"/>
      <c r="D50" s="199"/>
      <c r="E50" s="169"/>
      <c r="F50" s="199"/>
      <c r="G50" s="169"/>
      <c r="H50" s="199"/>
      <c r="I50" s="169"/>
      <c r="J50" s="199"/>
      <c r="K50" s="169"/>
      <c r="L50" s="199"/>
      <c r="M50" s="169"/>
      <c r="N50" s="199"/>
      <c r="O50" s="169"/>
      <c r="P50" s="199"/>
      <c r="Q50" s="169"/>
      <c r="R50" s="199"/>
      <c r="S50" s="169"/>
      <c r="T50" s="199"/>
      <c r="U50" s="169"/>
      <c r="V50" s="199"/>
      <c r="W50" s="169"/>
      <c r="X50" s="199"/>
      <c r="Y50" s="169"/>
      <c r="Z50" s="199"/>
      <c r="AA50" s="169"/>
      <c r="AB50" s="199"/>
      <c r="AC50" s="169"/>
      <c r="AD50" s="199"/>
      <c r="AE50" s="169"/>
      <c r="AF50" s="199"/>
      <c r="AG50" s="169"/>
      <c r="AH50" s="199"/>
      <c r="AI50" s="169"/>
      <c r="AJ50" s="199"/>
      <c r="AK50" s="169"/>
      <c r="AL50" s="199"/>
      <c r="AM50" s="169"/>
      <c r="AN50" s="199"/>
      <c r="AO50" s="169"/>
      <c r="AP50" s="199"/>
      <c r="AQ50" s="169"/>
      <c r="AR50" s="199"/>
      <c r="AS50" s="169"/>
      <c r="AT50" s="199"/>
      <c r="AU50" s="169"/>
      <c r="AV50" s="199"/>
      <c r="AW50" s="169"/>
      <c r="AX50" s="199"/>
      <c r="AY50" s="169"/>
      <c r="AZ50" s="199"/>
      <c r="BA50" s="169"/>
      <c r="BB50" s="199"/>
      <c r="BC50" s="169"/>
      <c r="BD50" s="199"/>
      <c r="BE50" s="169"/>
      <c r="BF50" s="199"/>
      <c r="BG50" s="169"/>
      <c r="BH50" s="194"/>
      <c r="BI50" s="105" t="str">
        <f>IF(OR(Gesamtstunden=0,SUM($E$15:$BG$15)=0,B48=""),"",BQ48)</f>
        <v/>
      </c>
      <c r="BJ50" s="105" t="str">
        <f>IF(OR(Gesamtstunden=0,SUM($E$15:$BG$15)=0,B48=""),"",BR48)</f>
        <v/>
      </c>
      <c r="BK50" s="109" t="str">
        <f t="shared" ref="BK50" si="48">IF(BI50="","",IF(BI50=0,0,BT48))</f>
        <v/>
      </c>
      <c r="BL50" s="105" t="str">
        <f>IF(OR(Gesamtstunden=0,SUM($E$15:$BG$15)=0,B48=""),"",BU48)</f>
        <v/>
      </c>
      <c r="BM50" s="107" t="str">
        <f>IF(BW48="ja","Es fehlen Angaben zum Berufsfeld!","")</f>
        <v/>
      </c>
      <c r="BN50" s="140"/>
      <c r="BO50" s="140">
        <f t="shared" ref="BO50" si="49">BO48</f>
        <v>0</v>
      </c>
      <c r="BP50" s="139"/>
      <c r="BQ50" s="99"/>
      <c r="BR50" s="119"/>
      <c r="BS50" s="99"/>
      <c r="BT50" s="163"/>
      <c r="BU50" s="99"/>
      <c r="BV50" s="146"/>
      <c r="BW50" s="133"/>
      <c r="BX50" s="146"/>
      <c r="BY50" s="132" t="s">
        <v>168</v>
      </c>
      <c r="BZ50" s="99">
        <f>IF(Gesamtstunden=0,0,IF(SUM(CA50:DB50)&gt;0,1,IF(AND(BQ48&gt;0,Gesamtstunden&lt;BQ48),1,0)))</f>
        <v>0</v>
      </c>
      <c r="CA50" s="95">
        <f>IF(CA$16="",0,IF(CA48&gt;CA$15,1,0))</f>
        <v>0</v>
      </c>
      <c r="CB50" s="95">
        <f t="shared" ref="CB50:DB50" si="50">IF(CB$16="",0,IF(CB48&gt;CB$15,1,0))</f>
        <v>0</v>
      </c>
      <c r="CC50" s="95">
        <f t="shared" si="50"/>
        <v>0</v>
      </c>
      <c r="CD50" s="95">
        <f t="shared" si="50"/>
        <v>0</v>
      </c>
      <c r="CE50" s="95">
        <f t="shared" si="50"/>
        <v>0</v>
      </c>
      <c r="CF50" s="95">
        <f t="shared" si="50"/>
        <v>0</v>
      </c>
      <c r="CG50" s="95">
        <f t="shared" si="50"/>
        <v>0</v>
      </c>
      <c r="CH50" s="95">
        <f t="shared" si="50"/>
        <v>0</v>
      </c>
      <c r="CI50" s="95">
        <f t="shared" si="50"/>
        <v>0</v>
      </c>
      <c r="CJ50" s="95">
        <f t="shared" si="50"/>
        <v>0</v>
      </c>
      <c r="CK50" s="95">
        <f t="shared" si="50"/>
        <v>0</v>
      </c>
      <c r="CL50" s="95">
        <f t="shared" si="50"/>
        <v>0</v>
      </c>
      <c r="CM50" s="95">
        <f t="shared" si="50"/>
        <v>0</v>
      </c>
      <c r="CN50" s="95">
        <f t="shared" si="50"/>
        <v>0</v>
      </c>
      <c r="CO50" s="95">
        <f t="shared" si="50"/>
        <v>0</v>
      </c>
      <c r="CP50" s="95">
        <f t="shared" si="50"/>
        <v>0</v>
      </c>
      <c r="CQ50" s="95">
        <f t="shared" si="50"/>
        <v>0</v>
      </c>
      <c r="CR50" s="95">
        <f t="shared" si="50"/>
        <v>0</v>
      </c>
      <c r="CS50" s="95">
        <f t="shared" si="50"/>
        <v>0</v>
      </c>
      <c r="CT50" s="95">
        <f t="shared" si="50"/>
        <v>0</v>
      </c>
      <c r="CU50" s="95">
        <f t="shared" si="50"/>
        <v>0</v>
      </c>
      <c r="CV50" s="95">
        <f t="shared" si="50"/>
        <v>0</v>
      </c>
      <c r="CW50" s="95">
        <f t="shared" si="50"/>
        <v>0</v>
      </c>
      <c r="CX50" s="95">
        <f t="shared" si="50"/>
        <v>0</v>
      </c>
      <c r="CY50" s="95">
        <f t="shared" si="50"/>
        <v>0</v>
      </c>
      <c r="CZ50" s="95">
        <f t="shared" si="50"/>
        <v>0</v>
      </c>
      <c r="DA50" s="95">
        <f t="shared" si="50"/>
        <v>0</v>
      </c>
      <c r="DB50" s="95">
        <f t="shared" si="50"/>
        <v>0</v>
      </c>
    </row>
    <row r="51" spans="1:106" ht="2.15" customHeight="1" x14ac:dyDescent="0.25">
      <c r="A51" s="29"/>
      <c r="B51" s="120"/>
      <c r="C51" s="193"/>
      <c r="D51" s="199"/>
      <c r="E51" s="207"/>
      <c r="F51" s="199"/>
      <c r="G51" s="207"/>
      <c r="H51" s="199"/>
      <c r="I51" s="207"/>
      <c r="J51" s="199"/>
      <c r="K51" s="207"/>
      <c r="L51" s="199"/>
      <c r="M51" s="207"/>
      <c r="N51" s="199"/>
      <c r="O51" s="207"/>
      <c r="P51" s="199"/>
      <c r="Q51" s="207"/>
      <c r="R51" s="199"/>
      <c r="S51" s="207"/>
      <c r="T51" s="199"/>
      <c r="U51" s="193"/>
      <c r="V51" s="199"/>
      <c r="W51" s="207"/>
      <c r="X51" s="199"/>
      <c r="Y51" s="207"/>
      <c r="Z51" s="199"/>
      <c r="AA51" s="207"/>
      <c r="AB51" s="199"/>
      <c r="AC51" s="208"/>
      <c r="AD51" s="199"/>
      <c r="AE51" s="208"/>
      <c r="AF51" s="199"/>
      <c r="AG51" s="208"/>
      <c r="AH51" s="199"/>
      <c r="AI51" s="208"/>
      <c r="AJ51" s="199"/>
      <c r="AK51" s="208"/>
      <c r="AL51" s="199"/>
      <c r="AM51" s="208"/>
      <c r="AN51" s="199"/>
      <c r="AO51" s="208"/>
      <c r="AP51" s="199"/>
      <c r="AQ51" s="208"/>
      <c r="AR51" s="199"/>
      <c r="AS51" s="208"/>
      <c r="AT51" s="199"/>
      <c r="AU51" s="208"/>
      <c r="AV51" s="199"/>
      <c r="AW51" s="208"/>
      <c r="AX51" s="199"/>
      <c r="AY51" s="208"/>
      <c r="AZ51" s="199"/>
      <c r="BA51" s="208"/>
      <c r="BB51" s="199"/>
      <c r="BC51" s="208"/>
      <c r="BD51" s="199"/>
      <c r="BE51" s="208"/>
      <c r="BF51" s="199"/>
      <c r="BG51" s="209"/>
      <c r="BH51" s="194"/>
      <c r="BI51" s="105"/>
      <c r="BJ51" s="105"/>
      <c r="BK51" s="109"/>
      <c r="BL51" s="105"/>
      <c r="BM51" s="107"/>
      <c r="BN51" s="140"/>
      <c r="BO51" s="140">
        <f t="shared" ref="BO51" si="51">BO48</f>
        <v>0</v>
      </c>
      <c r="BP51" s="139"/>
      <c r="BQ51" s="99"/>
      <c r="BR51" s="119"/>
      <c r="BS51" s="99"/>
      <c r="BT51" s="163"/>
      <c r="BU51" s="99"/>
      <c r="BV51" s="146"/>
      <c r="BW51" s="133"/>
      <c r="BX51" s="146"/>
      <c r="BY51" s="132"/>
      <c r="BZ51" s="99"/>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row>
    <row r="52" spans="1:106" ht="18" customHeight="1" x14ac:dyDescent="0.25">
      <c r="A52" s="30"/>
      <c r="B52" s="115"/>
      <c r="C52" s="112"/>
      <c r="D52" s="194"/>
      <c r="E52" s="170"/>
      <c r="F52" s="200"/>
      <c r="G52" s="170"/>
      <c r="H52" s="200"/>
      <c r="I52" s="170"/>
      <c r="J52" s="200"/>
      <c r="K52" s="170"/>
      <c r="L52" s="200"/>
      <c r="M52" s="170"/>
      <c r="N52" s="200"/>
      <c r="O52" s="170"/>
      <c r="P52" s="200"/>
      <c r="Q52" s="170"/>
      <c r="R52" s="200"/>
      <c r="S52" s="170"/>
      <c r="T52" s="200"/>
      <c r="U52" s="170"/>
      <c r="V52" s="200"/>
      <c r="W52" s="170"/>
      <c r="X52" s="200"/>
      <c r="Y52" s="170"/>
      <c r="Z52" s="200"/>
      <c r="AA52" s="170"/>
      <c r="AB52" s="200"/>
      <c r="AC52" s="170"/>
      <c r="AD52" s="200"/>
      <c r="AE52" s="170"/>
      <c r="AF52" s="200"/>
      <c r="AG52" s="170"/>
      <c r="AH52" s="200"/>
      <c r="AI52" s="170"/>
      <c r="AJ52" s="200"/>
      <c r="AK52" s="170"/>
      <c r="AL52" s="200"/>
      <c r="AM52" s="170"/>
      <c r="AN52" s="200"/>
      <c r="AO52" s="170"/>
      <c r="AP52" s="200"/>
      <c r="AQ52" s="170"/>
      <c r="AR52" s="200"/>
      <c r="AS52" s="170"/>
      <c r="AT52" s="200"/>
      <c r="AU52" s="170"/>
      <c r="AV52" s="200"/>
      <c r="AW52" s="170"/>
      <c r="AX52" s="200"/>
      <c r="AY52" s="170"/>
      <c r="AZ52" s="200"/>
      <c r="BA52" s="170"/>
      <c r="BB52" s="200"/>
      <c r="BC52" s="170"/>
      <c r="BD52" s="200"/>
      <c r="BE52" s="170"/>
      <c r="BF52" s="200"/>
      <c r="BG52" s="170"/>
      <c r="BH52" s="194"/>
      <c r="BI52" s="116"/>
      <c r="BJ52" s="116"/>
      <c r="BK52" s="117"/>
      <c r="BL52" s="116"/>
      <c r="BM52" s="107" t="str">
        <f>IF(AND(BZ50=1,BZ52=0),"Bitte die max. Anzahl an Gesamtstunden bzw. Stunden pro Tag beachten!",IF(AND(BZ50=0,BZ52=1),"Es fehlen Angaben zu den Kursstunden!",IF(AND(BZ50=1,BZ52=1),"Bitte die max. Anzahl an Stunden pro Tag beachten!",IF(AND(C48="nein",BI50&gt;30),"Die max. Stundenzahl ist überschritten!",""))))</f>
        <v/>
      </c>
      <c r="BN52" s="140" t="str">
        <f t="shared" ref="BN52" si="52">IF(B48&lt;&gt;"",1,"")</f>
        <v/>
      </c>
      <c r="BO52" s="140">
        <f t="shared" ref="BO52" si="53">BO48</f>
        <v>0</v>
      </c>
      <c r="BP52" s="139"/>
      <c r="BQ52" s="99"/>
      <c r="BR52" s="119"/>
      <c r="BS52" s="99"/>
      <c r="BT52" s="163"/>
      <c r="BU52" s="99"/>
      <c r="BV52" s="146"/>
      <c r="BW52" s="133"/>
      <c r="BX52" s="146"/>
      <c r="BY52" s="132" t="s">
        <v>169</v>
      </c>
      <c r="BZ52" s="99">
        <f>IF(Gesamtstunden=0,0,IF(SUM(CA52:DB52)&gt;0,1,IF(AND(BQ48&gt;0,Gesamtstunden&gt;BQ48),1,0)))</f>
        <v>0</v>
      </c>
      <c r="CA52" s="95">
        <f>IF(OR($B48="",CA$16=""),0,IF(CA48&lt;CA$15,1,0))</f>
        <v>0</v>
      </c>
      <c r="CB52" s="95">
        <f t="shared" ref="CB52:DB52" si="54">IF(OR($B48="",CB$16=""),0,IF(CB48&lt;CB$15,1,0))</f>
        <v>0</v>
      </c>
      <c r="CC52" s="95">
        <f t="shared" si="54"/>
        <v>0</v>
      </c>
      <c r="CD52" s="95">
        <f t="shared" si="54"/>
        <v>0</v>
      </c>
      <c r="CE52" s="95">
        <f t="shared" si="54"/>
        <v>0</v>
      </c>
      <c r="CF52" s="95">
        <f t="shared" si="54"/>
        <v>0</v>
      </c>
      <c r="CG52" s="95">
        <f t="shared" si="54"/>
        <v>0</v>
      </c>
      <c r="CH52" s="95">
        <f t="shared" si="54"/>
        <v>0</v>
      </c>
      <c r="CI52" s="95">
        <f t="shared" si="54"/>
        <v>0</v>
      </c>
      <c r="CJ52" s="95">
        <f t="shared" si="54"/>
        <v>0</v>
      </c>
      <c r="CK52" s="95">
        <f t="shared" si="54"/>
        <v>0</v>
      </c>
      <c r="CL52" s="95">
        <f t="shared" si="54"/>
        <v>0</v>
      </c>
      <c r="CM52" s="95">
        <f t="shared" si="54"/>
        <v>0</v>
      </c>
      <c r="CN52" s="95">
        <f t="shared" si="54"/>
        <v>0</v>
      </c>
      <c r="CO52" s="95">
        <f t="shared" si="54"/>
        <v>0</v>
      </c>
      <c r="CP52" s="95">
        <f t="shared" si="54"/>
        <v>0</v>
      </c>
      <c r="CQ52" s="95">
        <f t="shared" si="54"/>
        <v>0</v>
      </c>
      <c r="CR52" s="95">
        <f t="shared" si="54"/>
        <v>0</v>
      </c>
      <c r="CS52" s="95">
        <f t="shared" si="54"/>
        <v>0</v>
      </c>
      <c r="CT52" s="95">
        <f t="shared" si="54"/>
        <v>0</v>
      </c>
      <c r="CU52" s="95">
        <f t="shared" si="54"/>
        <v>0</v>
      </c>
      <c r="CV52" s="95">
        <f t="shared" si="54"/>
        <v>0</v>
      </c>
      <c r="CW52" s="95">
        <f t="shared" si="54"/>
        <v>0</v>
      </c>
      <c r="CX52" s="95">
        <f t="shared" si="54"/>
        <v>0</v>
      </c>
      <c r="CY52" s="95">
        <f t="shared" si="54"/>
        <v>0</v>
      </c>
      <c r="CZ52" s="95">
        <f t="shared" si="54"/>
        <v>0</v>
      </c>
      <c r="DA52" s="95">
        <f t="shared" si="54"/>
        <v>0</v>
      </c>
      <c r="DB52" s="95">
        <f t="shared" si="54"/>
        <v>0</v>
      </c>
    </row>
    <row r="53" spans="1:106" ht="5.15" customHeight="1" x14ac:dyDescent="0.25">
      <c r="BN53" s="141"/>
      <c r="BO53" s="140"/>
      <c r="BP53" s="139"/>
      <c r="BQ53" s="101"/>
      <c r="BR53" s="161"/>
      <c r="BS53" s="101"/>
      <c r="BT53" s="161"/>
      <c r="BU53" s="99"/>
      <c r="BV53" s="137"/>
      <c r="BW53" s="135"/>
      <c r="BX53" s="137"/>
      <c r="BY53" s="96"/>
      <c r="BZ53" s="101"/>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row>
    <row r="54" spans="1:106" ht="18" customHeight="1" x14ac:dyDescent="0.25">
      <c r="A54" s="28">
        <v>7</v>
      </c>
      <c r="B54" s="118" t="str">
        <f>VLOOKUP(A54,'Kopierhilfe TN-Daten'!$A$2:$D$31,4)</f>
        <v/>
      </c>
      <c r="C54" s="169"/>
      <c r="D54" s="194"/>
      <c r="E54" s="168"/>
      <c r="F54" s="198"/>
      <c r="G54" s="168"/>
      <c r="H54" s="198"/>
      <c r="I54" s="168"/>
      <c r="J54" s="198"/>
      <c r="K54" s="168"/>
      <c r="L54" s="198"/>
      <c r="M54" s="168"/>
      <c r="N54" s="198"/>
      <c r="O54" s="168"/>
      <c r="P54" s="198"/>
      <c r="Q54" s="168"/>
      <c r="R54" s="198"/>
      <c r="S54" s="168"/>
      <c r="T54" s="198"/>
      <c r="U54" s="168"/>
      <c r="V54" s="198"/>
      <c r="W54" s="168"/>
      <c r="X54" s="198"/>
      <c r="Y54" s="168"/>
      <c r="Z54" s="198"/>
      <c r="AA54" s="168"/>
      <c r="AB54" s="198"/>
      <c r="AC54" s="168"/>
      <c r="AD54" s="198"/>
      <c r="AE54" s="168"/>
      <c r="AF54" s="198"/>
      <c r="AG54" s="168"/>
      <c r="AH54" s="198"/>
      <c r="AI54" s="168"/>
      <c r="AJ54" s="198"/>
      <c r="AK54" s="168"/>
      <c r="AL54" s="198"/>
      <c r="AM54" s="168"/>
      <c r="AN54" s="198"/>
      <c r="AO54" s="168"/>
      <c r="AP54" s="198"/>
      <c r="AQ54" s="168"/>
      <c r="AR54" s="198"/>
      <c r="AS54" s="168"/>
      <c r="AT54" s="198"/>
      <c r="AU54" s="168"/>
      <c r="AV54" s="198"/>
      <c r="AW54" s="168"/>
      <c r="AX54" s="198"/>
      <c r="AY54" s="168"/>
      <c r="AZ54" s="198"/>
      <c r="BA54" s="168"/>
      <c r="BB54" s="198"/>
      <c r="BC54" s="168"/>
      <c r="BD54" s="198"/>
      <c r="BE54" s="168"/>
      <c r="BF54" s="198"/>
      <c r="BG54" s="168"/>
      <c r="BH54" s="194"/>
      <c r="BI54" s="106"/>
      <c r="BJ54" s="106"/>
      <c r="BK54" s="106"/>
      <c r="BL54" s="106"/>
      <c r="BM54" s="107" t="str">
        <f>IF(AND(B54="",BQ54&gt;0),"Bitte den Namen der Schülerin/des Schülers erfassen!","")</f>
        <v/>
      </c>
      <c r="BN54" s="140"/>
      <c r="BO54" s="140">
        <f t="shared" ref="BO54" si="55">IF(OR(BM54&lt;&gt;"",BM56&lt;&gt;"",BM58&lt;&gt;""),1,0)</f>
        <v>0</v>
      </c>
      <c r="BP54" s="139"/>
      <c r="BQ54" s="99">
        <f>SUMPRODUCT(($E$15:$BG$15=Haushaltsjahr)*(E54:BG54&lt;&gt;"")*(E58:BG58))</f>
        <v>0</v>
      </c>
      <c r="BR54" s="119">
        <f>SUMPRODUCT(($E$15:$BG$15=Haushaltsjahr)*(E54:BG54=$BR$16)*(E58:BG58))</f>
        <v>0</v>
      </c>
      <c r="BS54" s="99">
        <f>SUMPRODUCT(($E$15:$BG$15=Haushaltsjahr)*(E54:BG54=$BS$16)*(E58:BG58))</f>
        <v>0</v>
      </c>
      <c r="BT54" s="163">
        <f>IF(BQ54=0,0,ROUND(BR54/BQ54,4))</f>
        <v>0</v>
      </c>
      <c r="BU54" s="99">
        <f>IF(BW54="ja",0,IF(BT54&gt;=60%,BR54+BS54,BR54))</f>
        <v>0</v>
      </c>
      <c r="BV54" s="146"/>
      <c r="BW54" s="134" t="str">
        <f>IF(SUMPRODUCT((E54:BG54=$BR$16)*(E56:BG56="")*($E$15:$BG$15&lt;&gt;0))&gt;0,"ja",
IF(SUMPRODUCT((E54:BG54=$BS$16)*(E56:BG56="")*($E$15:$BG$15&lt;&gt;0))&gt;0,"ja","nein"))</f>
        <v>nein</v>
      </c>
      <c r="BX54" s="146"/>
      <c r="BY54" s="132" t="s">
        <v>10</v>
      </c>
      <c r="BZ54" s="99"/>
      <c r="CA54" s="119">
        <f t="shared" ref="CA54:DB54" si="56">IF(CA$16="",0,SUMPRODUCT(($E54:$BG54&lt;&gt;"")*($E58:$BG58)*($E$16:$BG$16=CA$16)))</f>
        <v>0</v>
      </c>
      <c r="CB54" s="119">
        <f t="shared" si="56"/>
        <v>0</v>
      </c>
      <c r="CC54" s="119">
        <f t="shared" si="56"/>
        <v>0</v>
      </c>
      <c r="CD54" s="119">
        <f t="shared" si="56"/>
        <v>0</v>
      </c>
      <c r="CE54" s="119">
        <f t="shared" si="56"/>
        <v>0</v>
      </c>
      <c r="CF54" s="119">
        <f t="shared" si="56"/>
        <v>0</v>
      </c>
      <c r="CG54" s="119">
        <f t="shared" si="56"/>
        <v>0</v>
      </c>
      <c r="CH54" s="119">
        <f t="shared" si="56"/>
        <v>0</v>
      </c>
      <c r="CI54" s="119">
        <f t="shared" si="56"/>
        <v>0</v>
      </c>
      <c r="CJ54" s="119">
        <f t="shared" si="56"/>
        <v>0</v>
      </c>
      <c r="CK54" s="119">
        <f t="shared" si="56"/>
        <v>0</v>
      </c>
      <c r="CL54" s="119">
        <f t="shared" si="56"/>
        <v>0</v>
      </c>
      <c r="CM54" s="119">
        <f t="shared" si="56"/>
        <v>0</v>
      </c>
      <c r="CN54" s="119">
        <f t="shared" si="56"/>
        <v>0</v>
      </c>
      <c r="CO54" s="119">
        <f t="shared" si="56"/>
        <v>0</v>
      </c>
      <c r="CP54" s="119">
        <f t="shared" si="56"/>
        <v>0</v>
      </c>
      <c r="CQ54" s="119">
        <f t="shared" si="56"/>
        <v>0</v>
      </c>
      <c r="CR54" s="119">
        <f t="shared" si="56"/>
        <v>0</v>
      </c>
      <c r="CS54" s="119">
        <f t="shared" si="56"/>
        <v>0</v>
      </c>
      <c r="CT54" s="119">
        <f t="shared" si="56"/>
        <v>0</v>
      </c>
      <c r="CU54" s="119">
        <f t="shared" si="56"/>
        <v>0</v>
      </c>
      <c r="CV54" s="119">
        <f t="shared" si="56"/>
        <v>0</v>
      </c>
      <c r="CW54" s="119">
        <f t="shared" si="56"/>
        <v>0</v>
      </c>
      <c r="CX54" s="119">
        <f t="shared" si="56"/>
        <v>0</v>
      </c>
      <c r="CY54" s="119">
        <f t="shared" si="56"/>
        <v>0</v>
      </c>
      <c r="CZ54" s="119">
        <f t="shared" si="56"/>
        <v>0</v>
      </c>
      <c r="DA54" s="119">
        <f t="shared" si="56"/>
        <v>0</v>
      </c>
      <c r="DB54" s="119">
        <f t="shared" si="56"/>
        <v>0</v>
      </c>
    </row>
    <row r="55" spans="1:106" ht="2.15" customHeight="1" x14ac:dyDescent="0.25">
      <c r="A55" s="29"/>
      <c r="B55" s="194"/>
      <c r="C55" s="118"/>
      <c r="D55" s="199"/>
      <c r="E55" s="196"/>
      <c r="F55" s="199"/>
      <c r="G55" s="196"/>
      <c r="H55" s="199"/>
      <c r="I55" s="196"/>
      <c r="J55" s="199"/>
      <c r="K55" s="196"/>
      <c r="L55" s="199"/>
      <c r="M55" s="196"/>
      <c r="N55" s="199"/>
      <c r="O55" s="196"/>
      <c r="P55" s="199"/>
      <c r="Q55" s="196"/>
      <c r="R55" s="199"/>
      <c r="S55" s="196"/>
      <c r="T55" s="199"/>
      <c r="U55" s="196"/>
      <c r="V55" s="199"/>
      <c r="W55" s="196"/>
      <c r="X55" s="199"/>
      <c r="Y55" s="196"/>
      <c r="Z55" s="199"/>
      <c r="AA55" s="196"/>
      <c r="AB55" s="199"/>
      <c r="AC55" s="196"/>
      <c r="AD55" s="199"/>
      <c r="AE55" s="196"/>
      <c r="AF55" s="199"/>
      <c r="AG55" s="196"/>
      <c r="AH55" s="199"/>
      <c r="AI55" s="196"/>
      <c r="AJ55" s="199"/>
      <c r="AK55" s="196"/>
      <c r="AL55" s="199"/>
      <c r="AM55" s="196"/>
      <c r="AN55" s="199"/>
      <c r="AO55" s="196"/>
      <c r="AP55" s="199"/>
      <c r="AQ55" s="196"/>
      <c r="AR55" s="199"/>
      <c r="AS55" s="196"/>
      <c r="AT55" s="199"/>
      <c r="AU55" s="196"/>
      <c r="AV55" s="199"/>
      <c r="AW55" s="196"/>
      <c r="AX55" s="199"/>
      <c r="AY55" s="196"/>
      <c r="AZ55" s="199"/>
      <c r="BA55" s="196"/>
      <c r="BB55" s="199"/>
      <c r="BC55" s="196"/>
      <c r="BD55" s="199"/>
      <c r="BE55" s="196"/>
      <c r="BF55" s="199"/>
      <c r="BG55" s="197"/>
      <c r="BH55" s="194"/>
      <c r="BI55" s="195"/>
      <c r="BJ55" s="195"/>
      <c r="BK55" s="195"/>
      <c r="BL55" s="195"/>
      <c r="BM55" s="107"/>
      <c r="BN55" s="140"/>
      <c r="BO55" s="140">
        <f t="shared" ref="BO55" si="57">BO54</f>
        <v>0</v>
      </c>
      <c r="BP55" s="139"/>
      <c r="BQ55" s="99"/>
      <c r="BR55" s="119"/>
      <c r="BS55" s="99"/>
      <c r="BT55" s="163"/>
      <c r="BU55" s="99"/>
      <c r="BV55" s="146"/>
      <c r="BW55" s="134"/>
      <c r="BX55" s="146"/>
      <c r="BY55" s="132"/>
      <c r="BZ55" s="9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row>
    <row r="56" spans="1:106" ht="18" customHeight="1" x14ac:dyDescent="0.25">
      <c r="A56" s="29"/>
      <c r="B56" s="120"/>
      <c r="C56" s="193"/>
      <c r="D56" s="199"/>
      <c r="E56" s="169"/>
      <c r="F56" s="199"/>
      <c r="G56" s="169"/>
      <c r="H56" s="199"/>
      <c r="I56" s="169"/>
      <c r="J56" s="199"/>
      <c r="K56" s="169"/>
      <c r="L56" s="199"/>
      <c r="M56" s="169"/>
      <c r="N56" s="199"/>
      <c r="O56" s="169"/>
      <c r="P56" s="199"/>
      <c r="Q56" s="169"/>
      <c r="R56" s="199"/>
      <c r="S56" s="169"/>
      <c r="T56" s="199"/>
      <c r="U56" s="169"/>
      <c r="V56" s="199"/>
      <c r="W56" s="169"/>
      <c r="X56" s="199"/>
      <c r="Y56" s="169"/>
      <c r="Z56" s="199"/>
      <c r="AA56" s="169"/>
      <c r="AB56" s="199"/>
      <c r="AC56" s="169"/>
      <c r="AD56" s="199"/>
      <c r="AE56" s="169"/>
      <c r="AF56" s="199"/>
      <c r="AG56" s="169"/>
      <c r="AH56" s="199"/>
      <c r="AI56" s="169"/>
      <c r="AJ56" s="199"/>
      <c r="AK56" s="169"/>
      <c r="AL56" s="199"/>
      <c r="AM56" s="169"/>
      <c r="AN56" s="199"/>
      <c r="AO56" s="169"/>
      <c r="AP56" s="199"/>
      <c r="AQ56" s="169"/>
      <c r="AR56" s="199"/>
      <c r="AS56" s="169"/>
      <c r="AT56" s="199"/>
      <c r="AU56" s="169"/>
      <c r="AV56" s="199"/>
      <c r="AW56" s="169"/>
      <c r="AX56" s="199"/>
      <c r="AY56" s="169"/>
      <c r="AZ56" s="199"/>
      <c r="BA56" s="169"/>
      <c r="BB56" s="199"/>
      <c r="BC56" s="169"/>
      <c r="BD56" s="199"/>
      <c r="BE56" s="169"/>
      <c r="BF56" s="199"/>
      <c r="BG56" s="169"/>
      <c r="BH56" s="194"/>
      <c r="BI56" s="105" t="str">
        <f>IF(OR(Gesamtstunden=0,SUM($E$15:$BG$15)=0,B54=""),"",BQ54)</f>
        <v/>
      </c>
      <c r="BJ56" s="105" t="str">
        <f>IF(OR(Gesamtstunden=0,SUM($E$15:$BG$15)=0,B54=""),"",BR54)</f>
        <v/>
      </c>
      <c r="BK56" s="109" t="str">
        <f t="shared" ref="BK56" si="58">IF(BI56="","",IF(BI56=0,0,BT54))</f>
        <v/>
      </c>
      <c r="BL56" s="105" t="str">
        <f>IF(OR(Gesamtstunden=0,SUM($E$15:$BG$15)=0,B54=""),"",BU54)</f>
        <v/>
      </c>
      <c r="BM56" s="107" t="str">
        <f>IF(BW54="ja","Es fehlen Angaben zum Berufsfeld!","")</f>
        <v/>
      </c>
      <c r="BN56" s="140"/>
      <c r="BO56" s="140">
        <f t="shared" ref="BO56" si="59">BO54</f>
        <v>0</v>
      </c>
      <c r="BP56" s="139"/>
      <c r="BQ56" s="99"/>
      <c r="BR56" s="119"/>
      <c r="BS56" s="99"/>
      <c r="BT56" s="163"/>
      <c r="BU56" s="99"/>
      <c r="BV56" s="146"/>
      <c r="BW56" s="133"/>
      <c r="BX56" s="146"/>
      <c r="BY56" s="132" t="s">
        <v>168</v>
      </c>
      <c r="BZ56" s="99">
        <f>IF(Gesamtstunden=0,0,IF(SUM(CA56:DB56)&gt;0,1,IF(AND(BQ54&gt;0,Gesamtstunden&lt;BQ54),1,0)))</f>
        <v>0</v>
      </c>
      <c r="CA56" s="95">
        <f>IF(CA$16="",0,IF(CA54&gt;CA$15,1,0))</f>
        <v>0</v>
      </c>
      <c r="CB56" s="95">
        <f t="shared" ref="CB56:DB56" si="60">IF(CB$16="",0,IF(CB54&gt;CB$15,1,0))</f>
        <v>0</v>
      </c>
      <c r="CC56" s="95">
        <f t="shared" si="60"/>
        <v>0</v>
      </c>
      <c r="CD56" s="95">
        <f t="shared" si="60"/>
        <v>0</v>
      </c>
      <c r="CE56" s="95">
        <f t="shared" si="60"/>
        <v>0</v>
      </c>
      <c r="CF56" s="95">
        <f t="shared" si="60"/>
        <v>0</v>
      </c>
      <c r="CG56" s="95">
        <f t="shared" si="60"/>
        <v>0</v>
      </c>
      <c r="CH56" s="95">
        <f t="shared" si="60"/>
        <v>0</v>
      </c>
      <c r="CI56" s="95">
        <f t="shared" si="60"/>
        <v>0</v>
      </c>
      <c r="CJ56" s="95">
        <f t="shared" si="60"/>
        <v>0</v>
      </c>
      <c r="CK56" s="95">
        <f t="shared" si="60"/>
        <v>0</v>
      </c>
      <c r="CL56" s="95">
        <f t="shared" si="60"/>
        <v>0</v>
      </c>
      <c r="CM56" s="95">
        <f t="shared" si="60"/>
        <v>0</v>
      </c>
      <c r="CN56" s="95">
        <f t="shared" si="60"/>
        <v>0</v>
      </c>
      <c r="CO56" s="95">
        <f t="shared" si="60"/>
        <v>0</v>
      </c>
      <c r="CP56" s="95">
        <f t="shared" si="60"/>
        <v>0</v>
      </c>
      <c r="CQ56" s="95">
        <f t="shared" si="60"/>
        <v>0</v>
      </c>
      <c r="CR56" s="95">
        <f t="shared" si="60"/>
        <v>0</v>
      </c>
      <c r="CS56" s="95">
        <f t="shared" si="60"/>
        <v>0</v>
      </c>
      <c r="CT56" s="95">
        <f t="shared" si="60"/>
        <v>0</v>
      </c>
      <c r="CU56" s="95">
        <f t="shared" si="60"/>
        <v>0</v>
      </c>
      <c r="CV56" s="95">
        <f t="shared" si="60"/>
        <v>0</v>
      </c>
      <c r="CW56" s="95">
        <f t="shared" si="60"/>
        <v>0</v>
      </c>
      <c r="CX56" s="95">
        <f t="shared" si="60"/>
        <v>0</v>
      </c>
      <c r="CY56" s="95">
        <f t="shared" si="60"/>
        <v>0</v>
      </c>
      <c r="CZ56" s="95">
        <f t="shared" si="60"/>
        <v>0</v>
      </c>
      <c r="DA56" s="95">
        <f t="shared" si="60"/>
        <v>0</v>
      </c>
      <c r="DB56" s="95">
        <f t="shared" si="60"/>
        <v>0</v>
      </c>
    </row>
    <row r="57" spans="1:106" ht="2.15" customHeight="1" x14ac:dyDescent="0.25">
      <c r="A57" s="29"/>
      <c r="B57" s="120"/>
      <c r="C57" s="193"/>
      <c r="D57" s="199"/>
      <c r="E57" s="207"/>
      <c r="F57" s="199"/>
      <c r="G57" s="207"/>
      <c r="H57" s="199"/>
      <c r="I57" s="207"/>
      <c r="J57" s="199"/>
      <c r="K57" s="207"/>
      <c r="L57" s="199"/>
      <c r="M57" s="207"/>
      <c r="N57" s="199"/>
      <c r="O57" s="207"/>
      <c r="P57" s="199"/>
      <c r="Q57" s="207"/>
      <c r="R57" s="199"/>
      <c r="S57" s="207"/>
      <c r="T57" s="199"/>
      <c r="U57" s="193"/>
      <c r="V57" s="199"/>
      <c r="W57" s="207"/>
      <c r="X57" s="199"/>
      <c r="Y57" s="207"/>
      <c r="Z57" s="199"/>
      <c r="AA57" s="207"/>
      <c r="AB57" s="199"/>
      <c r="AC57" s="208"/>
      <c r="AD57" s="199"/>
      <c r="AE57" s="208"/>
      <c r="AF57" s="199"/>
      <c r="AG57" s="208"/>
      <c r="AH57" s="199"/>
      <c r="AI57" s="208"/>
      <c r="AJ57" s="199"/>
      <c r="AK57" s="208"/>
      <c r="AL57" s="199"/>
      <c r="AM57" s="208"/>
      <c r="AN57" s="199"/>
      <c r="AO57" s="208"/>
      <c r="AP57" s="199"/>
      <c r="AQ57" s="208"/>
      <c r="AR57" s="199"/>
      <c r="AS57" s="208"/>
      <c r="AT57" s="199"/>
      <c r="AU57" s="208"/>
      <c r="AV57" s="199"/>
      <c r="AW57" s="208"/>
      <c r="AX57" s="199"/>
      <c r="AY57" s="208"/>
      <c r="AZ57" s="199"/>
      <c r="BA57" s="208"/>
      <c r="BB57" s="199"/>
      <c r="BC57" s="208"/>
      <c r="BD57" s="199"/>
      <c r="BE57" s="208"/>
      <c r="BF57" s="199"/>
      <c r="BG57" s="209"/>
      <c r="BH57" s="194"/>
      <c r="BI57" s="105"/>
      <c r="BJ57" s="105"/>
      <c r="BK57" s="109"/>
      <c r="BL57" s="105"/>
      <c r="BM57" s="107"/>
      <c r="BN57" s="140"/>
      <c r="BO57" s="140">
        <f t="shared" ref="BO57" si="61">BO54</f>
        <v>0</v>
      </c>
      <c r="BP57" s="139"/>
      <c r="BQ57" s="99"/>
      <c r="BR57" s="119"/>
      <c r="BS57" s="99"/>
      <c r="BT57" s="163"/>
      <c r="BU57" s="99"/>
      <c r="BV57" s="146"/>
      <c r="BW57" s="133"/>
      <c r="BX57" s="146"/>
      <c r="BY57" s="132"/>
      <c r="BZ57" s="99"/>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row>
    <row r="58" spans="1:106" ht="18" customHeight="1" x14ac:dyDescent="0.25">
      <c r="A58" s="30"/>
      <c r="B58" s="115"/>
      <c r="C58" s="112"/>
      <c r="D58" s="194"/>
      <c r="E58" s="170"/>
      <c r="F58" s="200"/>
      <c r="G58" s="170"/>
      <c r="H58" s="200"/>
      <c r="I58" s="170"/>
      <c r="J58" s="200"/>
      <c r="K58" s="170"/>
      <c r="L58" s="200"/>
      <c r="M58" s="170"/>
      <c r="N58" s="200"/>
      <c r="O58" s="170"/>
      <c r="P58" s="200"/>
      <c r="Q58" s="170"/>
      <c r="R58" s="200"/>
      <c r="S58" s="170"/>
      <c r="T58" s="200"/>
      <c r="U58" s="170"/>
      <c r="V58" s="200"/>
      <c r="W58" s="170"/>
      <c r="X58" s="200"/>
      <c r="Y58" s="170"/>
      <c r="Z58" s="200"/>
      <c r="AA58" s="170"/>
      <c r="AB58" s="200"/>
      <c r="AC58" s="170"/>
      <c r="AD58" s="200"/>
      <c r="AE58" s="170"/>
      <c r="AF58" s="200"/>
      <c r="AG58" s="170"/>
      <c r="AH58" s="200"/>
      <c r="AI58" s="170"/>
      <c r="AJ58" s="200"/>
      <c r="AK58" s="170"/>
      <c r="AL58" s="200"/>
      <c r="AM58" s="170"/>
      <c r="AN58" s="200"/>
      <c r="AO58" s="170"/>
      <c r="AP58" s="200"/>
      <c r="AQ58" s="170"/>
      <c r="AR58" s="200"/>
      <c r="AS58" s="170"/>
      <c r="AT58" s="200"/>
      <c r="AU58" s="170"/>
      <c r="AV58" s="200"/>
      <c r="AW58" s="170"/>
      <c r="AX58" s="200"/>
      <c r="AY58" s="170"/>
      <c r="AZ58" s="200"/>
      <c r="BA58" s="170"/>
      <c r="BB58" s="200"/>
      <c r="BC58" s="170"/>
      <c r="BD58" s="200"/>
      <c r="BE58" s="170"/>
      <c r="BF58" s="200"/>
      <c r="BG58" s="170"/>
      <c r="BH58" s="194"/>
      <c r="BI58" s="116"/>
      <c r="BJ58" s="116"/>
      <c r="BK58" s="117"/>
      <c r="BL58" s="116"/>
      <c r="BM58" s="107" t="str">
        <f>IF(AND(BZ56=1,BZ58=0),"Bitte die max. Anzahl an Gesamtstunden bzw. Stunden pro Tag beachten!",IF(AND(BZ56=0,BZ58=1),"Es fehlen Angaben zu den Kursstunden!",IF(AND(BZ56=1,BZ58=1),"Bitte die max. Anzahl an Stunden pro Tag beachten!",IF(AND(C54="nein",BI56&gt;30),"Die max. Stundenzahl ist überschritten!",""))))</f>
        <v/>
      </c>
      <c r="BN58" s="140" t="str">
        <f t="shared" ref="BN58" si="62">IF(B54&lt;&gt;"",1,"")</f>
        <v/>
      </c>
      <c r="BO58" s="140">
        <f t="shared" ref="BO58" si="63">BO54</f>
        <v>0</v>
      </c>
      <c r="BP58" s="139"/>
      <c r="BQ58" s="99"/>
      <c r="BR58" s="119"/>
      <c r="BS58" s="99"/>
      <c r="BT58" s="163"/>
      <c r="BU58" s="99"/>
      <c r="BV58" s="146"/>
      <c r="BW58" s="133"/>
      <c r="BX58" s="146"/>
      <c r="BY58" s="132" t="s">
        <v>169</v>
      </c>
      <c r="BZ58" s="99">
        <f>IF(Gesamtstunden=0,0,IF(SUM(CA58:DB58)&gt;0,1,IF(AND(BQ54&gt;0,Gesamtstunden&gt;BQ54),1,0)))</f>
        <v>0</v>
      </c>
      <c r="CA58" s="95">
        <f>IF(OR($B54="",CA$16=""),0,IF(CA54&lt;CA$15,1,0))</f>
        <v>0</v>
      </c>
      <c r="CB58" s="95">
        <f t="shared" ref="CB58:DB58" si="64">IF(OR($B54="",CB$16=""),0,IF(CB54&lt;CB$15,1,0))</f>
        <v>0</v>
      </c>
      <c r="CC58" s="95">
        <f t="shared" si="64"/>
        <v>0</v>
      </c>
      <c r="CD58" s="95">
        <f t="shared" si="64"/>
        <v>0</v>
      </c>
      <c r="CE58" s="95">
        <f t="shared" si="64"/>
        <v>0</v>
      </c>
      <c r="CF58" s="95">
        <f t="shared" si="64"/>
        <v>0</v>
      </c>
      <c r="CG58" s="95">
        <f t="shared" si="64"/>
        <v>0</v>
      </c>
      <c r="CH58" s="95">
        <f t="shared" si="64"/>
        <v>0</v>
      </c>
      <c r="CI58" s="95">
        <f t="shared" si="64"/>
        <v>0</v>
      </c>
      <c r="CJ58" s="95">
        <f t="shared" si="64"/>
        <v>0</v>
      </c>
      <c r="CK58" s="95">
        <f t="shared" si="64"/>
        <v>0</v>
      </c>
      <c r="CL58" s="95">
        <f t="shared" si="64"/>
        <v>0</v>
      </c>
      <c r="CM58" s="95">
        <f t="shared" si="64"/>
        <v>0</v>
      </c>
      <c r="CN58" s="95">
        <f t="shared" si="64"/>
        <v>0</v>
      </c>
      <c r="CO58" s="95">
        <f t="shared" si="64"/>
        <v>0</v>
      </c>
      <c r="CP58" s="95">
        <f t="shared" si="64"/>
        <v>0</v>
      </c>
      <c r="CQ58" s="95">
        <f t="shared" si="64"/>
        <v>0</v>
      </c>
      <c r="CR58" s="95">
        <f t="shared" si="64"/>
        <v>0</v>
      </c>
      <c r="CS58" s="95">
        <f t="shared" si="64"/>
        <v>0</v>
      </c>
      <c r="CT58" s="95">
        <f t="shared" si="64"/>
        <v>0</v>
      </c>
      <c r="CU58" s="95">
        <f t="shared" si="64"/>
        <v>0</v>
      </c>
      <c r="CV58" s="95">
        <f t="shared" si="64"/>
        <v>0</v>
      </c>
      <c r="CW58" s="95">
        <f t="shared" si="64"/>
        <v>0</v>
      </c>
      <c r="CX58" s="95">
        <f t="shared" si="64"/>
        <v>0</v>
      </c>
      <c r="CY58" s="95">
        <f t="shared" si="64"/>
        <v>0</v>
      </c>
      <c r="CZ58" s="95">
        <f t="shared" si="64"/>
        <v>0</v>
      </c>
      <c r="DA58" s="95">
        <f t="shared" si="64"/>
        <v>0</v>
      </c>
      <c r="DB58" s="95">
        <f t="shared" si="64"/>
        <v>0</v>
      </c>
    </row>
    <row r="59" spans="1:106" ht="5.15" customHeight="1" x14ac:dyDescent="0.25">
      <c r="BN59" s="141"/>
      <c r="BO59" s="140"/>
      <c r="BP59" s="139"/>
      <c r="BQ59" s="101"/>
      <c r="BR59" s="161"/>
      <c r="BS59" s="101"/>
      <c r="BT59" s="161"/>
      <c r="BU59" s="99"/>
      <c r="BV59" s="137"/>
      <c r="BW59" s="135"/>
      <c r="BX59" s="137"/>
      <c r="BY59" s="96"/>
      <c r="BZ59" s="101"/>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row>
    <row r="60" spans="1:106" ht="18" customHeight="1" x14ac:dyDescent="0.25">
      <c r="A60" s="28">
        <v>8</v>
      </c>
      <c r="B60" s="118" t="str">
        <f>VLOOKUP(A60,'Kopierhilfe TN-Daten'!$A$2:$D$31,4)</f>
        <v/>
      </c>
      <c r="C60" s="169"/>
      <c r="D60" s="194"/>
      <c r="E60" s="168"/>
      <c r="F60" s="198"/>
      <c r="G60" s="168"/>
      <c r="H60" s="198"/>
      <c r="I60" s="168"/>
      <c r="J60" s="198"/>
      <c r="K60" s="168"/>
      <c r="L60" s="198"/>
      <c r="M60" s="168"/>
      <c r="N60" s="198"/>
      <c r="O60" s="168"/>
      <c r="P60" s="198"/>
      <c r="Q60" s="168"/>
      <c r="R60" s="198"/>
      <c r="S60" s="168"/>
      <c r="T60" s="198"/>
      <c r="U60" s="168"/>
      <c r="V60" s="198"/>
      <c r="W60" s="168"/>
      <c r="X60" s="198"/>
      <c r="Y60" s="168"/>
      <c r="Z60" s="198"/>
      <c r="AA60" s="168"/>
      <c r="AB60" s="198"/>
      <c r="AC60" s="168"/>
      <c r="AD60" s="198"/>
      <c r="AE60" s="168"/>
      <c r="AF60" s="198"/>
      <c r="AG60" s="168"/>
      <c r="AH60" s="198"/>
      <c r="AI60" s="168"/>
      <c r="AJ60" s="198"/>
      <c r="AK60" s="168"/>
      <c r="AL60" s="198"/>
      <c r="AM60" s="168"/>
      <c r="AN60" s="198"/>
      <c r="AO60" s="168"/>
      <c r="AP60" s="198"/>
      <c r="AQ60" s="168"/>
      <c r="AR60" s="198"/>
      <c r="AS60" s="168"/>
      <c r="AT60" s="198"/>
      <c r="AU60" s="168"/>
      <c r="AV60" s="198"/>
      <c r="AW60" s="168"/>
      <c r="AX60" s="198"/>
      <c r="AY60" s="168"/>
      <c r="AZ60" s="198"/>
      <c r="BA60" s="168"/>
      <c r="BB60" s="198"/>
      <c r="BC60" s="168"/>
      <c r="BD60" s="198"/>
      <c r="BE60" s="168"/>
      <c r="BF60" s="198"/>
      <c r="BG60" s="168"/>
      <c r="BH60" s="194"/>
      <c r="BI60" s="106"/>
      <c r="BJ60" s="106"/>
      <c r="BK60" s="106"/>
      <c r="BL60" s="106"/>
      <c r="BM60" s="107" t="str">
        <f>IF(AND(B60="",BQ60&gt;0),"Bitte den Namen der Schülerin/des Schülers erfassen!","")</f>
        <v/>
      </c>
      <c r="BN60" s="140"/>
      <c r="BO60" s="140">
        <f t="shared" ref="BO60" si="65">IF(OR(BM60&lt;&gt;"",BM62&lt;&gt;"",BM64&lt;&gt;""),1,0)</f>
        <v>0</v>
      </c>
      <c r="BP60" s="139"/>
      <c r="BQ60" s="99">
        <f>SUMPRODUCT(($E$15:$BG$15=Haushaltsjahr)*(E60:BG60&lt;&gt;"")*(E64:BG64))</f>
        <v>0</v>
      </c>
      <c r="BR60" s="119">
        <f>SUMPRODUCT(($E$15:$BG$15=Haushaltsjahr)*(E60:BG60=$BR$16)*(E64:BG64))</f>
        <v>0</v>
      </c>
      <c r="BS60" s="99">
        <f>SUMPRODUCT(($E$15:$BG$15=Haushaltsjahr)*(E60:BG60=$BS$16)*(E64:BG64))</f>
        <v>0</v>
      </c>
      <c r="BT60" s="163">
        <f>IF(BQ60=0,0,ROUND(BR60/BQ60,4))</f>
        <v>0</v>
      </c>
      <c r="BU60" s="99">
        <f>IF(BW60="ja",0,IF(BT60&gt;=60%,BR60+BS60,BR60))</f>
        <v>0</v>
      </c>
      <c r="BV60" s="146"/>
      <c r="BW60" s="134" t="str">
        <f>IF(SUMPRODUCT((E60:BG60=$BR$16)*(E62:BG62="")*($E$15:$BG$15&lt;&gt;0))&gt;0,"ja",
IF(SUMPRODUCT((E60:BG60=$BS$16)*(E62:BG62="")*($E$15:$BG$15&lt;&gt;0))&gt;0,"ja","nein"))</f>
        <v>nein</v>
      </c>
      <c r="BX60" s="146"/>
      <c r="BY60" s="132" t="s">
        <v>10</v>
      </c>
      <c r="BZ60" s="99"/>
      <c r="CA60" s="119">
        <f t="shared" ref="CA60:DB60" si="66">IF(CA$16="",0,SUMPRODUCT(($E60:$BG60&lt;&gt;"")*($E64:$BG64)*($E$16:$BG$16=CA$16)))</f>
        <v>0</v>
      </c>
      <c r="CB60" s="119">
        <f t="shared" si="66"/>
        <v>0</v>
      </c>
      <c r="CC60" s="119">
        <f t="shared" si="66"/>
        <v>0</v>
      </c>
      <c r="CD60" s="119">
        <f t="shared" si="66"/>
        <v>0</v>
      </c>
      <c r="CE60" s="119">
        <f t="shared" si="66"/>
        <v>0</v>
      </c>
      <c r="CF60" s="119">
        <f t="shared" si="66"/>
        <v>0</v>
      </c>
      <c r="CG60" s="119">
        <f t="shared" si="66"/>
        <v>0</v>
      </c>
      <c r="CH60" s="119">
        <f t="shared" si="66"/>
        <v>0</v>
      </c>
      <c r="CI60" s="119">
        <f t="shared" si="66"/>
        <v>0</v>
      </c>
      <c r="CJ60" s="119">
        <f t="shared" si="66"/>
        <v>0</v>
      </c>
      <c r="CK60" s="119">
        <f t="shared" si="66"/>
        <v>0</v>
      </c>
      <c r="CL60" s="119">
        <f t="shared" si="66"/>
        <v>0</v>
      </c>
      <c r="CM60" s="119">
        <f t="shared" si="66"/>
        <v>0</v>
      </c>
      <c r="CN60" s="119">
        <f t="shared" si="66"/>
        <v>0</v>
      </c>
      <c r="CO60" s="119">
        <f t="shared" si="66"/>
        <v>0</v>
      </c>
      <c r="CP60" s="119">
        <f t="shared" si="66"/>
        <v>0</v>
      </c>
      <c r="CQ60" s="119">
        <f t="shared" si="66"/>
        <v>0</v>
      </c>
      <c r="CR60" s="119">
        <f t="shared" si="66"/>
        <v>0</v>
      </c>
      <c r="CS60" s="119">
        <f t="shared" si="66"/>
        <v>0</v>
      </c>
      <c r="CT60" s="119">
        <f t="shared" si="66"/>
        <v>0</v>
      </c>
      <c r="CU60" s="119">
        <f t="shared" si="66"/>
        <v>0</v>
      </c>
      <c r="CV60" s="119">
        <f t="shared" si="66"/>
        <v>0</v>
      </c>
      <c r="CW60" s="119">
        <f t="shared" si="66"/>
        <v>0</v>
      </c>
      <c r="CX60" s="119">
        <f t="shared" si="66"/>
        <v>0</v>
      </c>
      <c r="CY60" s="119">
        <f t="shared" si="66"/>
        <v>0</v>
      </c>
      <c r="CZ60" s="119">
        <f t="shared" si="66"/>
        <v>0</v>
      </c>
      <c r="DA60" s="119">
        <f t="shared" si="66"/>
        <v>0</v>
      </c>
      <c r="DB60" s="119">
        <f t="shared" si="66"/>
        <v>0</v>
      </c>
    </row>
    <row r="61" spans="1:106" ht="2.15" customHeight="1" x14ac:dyDescent="0.25">
      <c r="A61" s="29"/>
      <c r="B61" s="194"/>
      <c r="C61" s="118"/>
      <c r="D61" s="199"/>
      <c r="E61" s="196"/>
      <c r="F61" s="199"/>
      <c r="G61" s="196"/>
      <c r="H61" s="199"/>
      <c r="I61" s="196"/>
      <c r="J61" s="199"/>
      <c r="K61" s="196"/>
      <c r="L61" s="199"/>
      <c r="M61" s="196"/>
      <c r="N61" s="199"/>
      <c r="O61" s="196"/>
      <c r="P61" s="199"/>
      <c r="Q61" s="196"/>
      <c r="R61" s="199"/>
      <c r="S61" s="196"/>
      <c r="T61" s="199"/>
      <c r="U61" s="196"/>
      <c r="V61" s="199"/>
      <c r="W61" s="196"/>
      <c r="X61" s="199"/>
      <c r="Y61" s="196"/>
      <c r="Z61" s="199"/>
      <c r="AA61" s="196"/>
      <c r="AB61" s="199"/>
      <c r="AC61" s="196"/>
      <c r="AD61" s="199"/>
      <c r="AE61" s="196"/>
      <c r="AF61" s="199"/>
      <c r="AG61" s="196"/>
      <c r="AH61" s="199"/>
      <c r="AI61" s="196"/>
      <c r="AJ61" s="199"/>
      <c r="AK61" s="196"/>
      <c r="AL61" s="199"/>
      <c r="AM61" s="196"/>
      <c r="AN61" s="199"/>
      <c r="AO61" s="196"/>
      <c r="AP61" s="199"/>
      <c r="AQ61" s="196"/>
      <c r="AR61" s="199"/>
      <c r="AS61" s="196"/>
      <c r="AT61" s="199"/>
      <c r="AU61" s="196"/>
      <c r="AV61" s="199"/>
      <c r="AW61" s="196"/>
      <c r="AX61" s="199"/>
      <c r="AY61" s="196"/>
      <c r="AZ61" s="199"/>
      <c r="BA61" s="196"/>
      <c r="BB61" s="199"/>
      <c r="BC61" s="196"/>
      <c r="BD61" s="199"/>
      <c r="BE61" s="196"/>
      <c r="BF61" s="199"/>
      <c r="BG61" s="197"/>
      <c r="BH61" s="194"/>
      <c r="BI61" s="195"/>
      <c r="BJ61" s="195"/>
      <c r="BK61" s="195"/>
      <c r="BL61" s="195"/>
      <c r="BM61" s="107"/>
      <c r="BN61" s="140"/>
      <c r="BO61" s="140">
        <f t="shared" ref="BO61" si="67">BO60</f>
        <v>0</v>
      </c>
      <c r="BP61" s="139"/>
      <c r="BQ61" s="99"/>
      <c r="BR61" s="119"/>
      <c r="BS61" s="99"/>
      <c r="BT61" s="163"/>
      <c r="BU61" s="99"/>
      <c r="BV61" s="146"/>
      <c r="BW61" s="134"/>
      <c r="BX61" s="146"/>
      <c r="BY61" s="132"/>
      <c r="BZ61" s="9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row>
    <row r="62" spans="1:106" ht="18" customHeight="1" x14ac:dyDescent="0.25">
      <c r="A62" s="29"/>
      <c r="B62" s="120"/>
      <c r="C62" s="193"/>
      <c r="D62" s="199"/>
      <c r="E62" s="169"/>
      <c r="F62" s="199"/>
      <c r="G62" s="169"/>
      <c r="H62" s="199"/>
      <c r="I62" s="169"/>
      <c r="J62" s="199"/>
      <c r="K62" s="169"/>
      <c r="L62" s="199"/>
      <c r="M62" s="169"/>
      <c r="N62" s="199"/>
      <c r="O62" s="169"/>
      <c r="P62" s="199"/>
      <c r="Q62" s="169"/>
      <c r="R62" s="199"/>
      <c r="S62" s="169"/>
      <c r="T62" s="199"/>
      <c r="U62" s="169"/>
      <c r="V62" s="199"/>
      <c r="W62" s="169"/>
      <c r="X62" s="199"/>
      <c r="Y62" s="169"/>
      <c r="Z62" s="199"/>
      <c r="AA62" s="169"/>
      <c r="AB62" s="199"/>
      <c r="AC62" s="169"/>
      <c r="AD62" s="199"/>
      <c r="AE62" s="169"/>
      <c r="AF62" s="199"/>
      <c r="AG62" s="169"/>
      <c r="AH62" s="199"/>
      <c r="AI62" s="169"/>
      <c r="AJ62" s="199"/>
      <c r="AK62" s="169"/>
      <c r="AL62" s="199"/>
      <c r="AM62" s="169"/>
      <c r="AN62" s="199"/>
      <c r="AO62" s="169"/>
      <c r="AP62" s="199"/>
      <c r="AQ62" s="169"/>
      <c r="AR62" s="199"/>
      <c r="AS62" s="169"/>
      <c r="AT62" s="199"/>
      <c r="AU62" s="169"/>
      <c r="AV62" s="199"/>
      <c r="AW62" s="169"/>
      <c r="AX62" s="199"/>
      <c r="AY62" s="169"/>
      <c r="AZ62" s="199"/>
      <c r="BA62" s="169"/>
      <c r="BB62" s="199"/>
      <c r="BC62" s="169"/>
      <c r="BD62" s="199"/>
      <c r="BE62" s="169"/>
      <c r="BF62" s="199"/>
      <c r="BG62" s="169"/>
      <c r="BH62" s="194"/>
      <c r="BI62" s="105" t="str">
        <f>IF(OR(Gesamtstunden=0,SUM($E$15:$BG$15)=0,B60=""),"",BQ60)</f>
        <v/>
      </c>
      <c r="BJ62" s="105" t="str">
        <f>IF(OR(Gesamtstunden=0,SUM($E$15:$BG$15)=0,B60=""),"",BR60)</f>
        <v/>
      </c>
      <c r="BK62" s="109" t="str">
        <f t="shared" ref="BK62" si="68">IF(BI62="","",IF(BI62=0,0,BT60))</f>
        <v/>
      </c>
      <c r="BL62" s="105" t="str">
        <f>IF(OR(Gesamtstunden=0,SUM($E$15:$BG$15)=0,B60=""),"",BU60)</f>
        <v/>
      </c>
      <c r="BM62" s="107" t="str">
        <f>IF(BW60="ja","Es fehlen Angaben zum Berufsfeld!","")</f>
        <v/>
      </c>
      <c r="BN62" s="140"/>
      <c r="BO62" s="140">
        <f t="shared" ref="BO62" si="69">BO60</f>
        <v>0</v>
      </c>
      <c r="BP62" s="139"/>
      <c r="BQ62" s="99"/>
      <c r="BR62" s="119"/>
      <c r="BS62" s="99"/>
      <c r="BT62" s="163"/>
      <c r="BU62" s="99"/>
      <c r="BV62" s="146"/>
      <c r="BW62" s="133"/>
      <c r="BX62" s="146"/>
      <c r="BY62" s="132" t="s">
        <v>168</v>
      </c>
      <c r="BZ62" s="99">
        <f>IF(Gesamtstunden=0,0,IF(SUM(CA62:DB62)&gt;0,1,IF(AND(BQ60&gt;0,Gesamtstunden&lt;BQ60),1,0)))</f>
        <v>0</v>
      </c>
      <c r="CA62" s="95">
        <f>IF(CA$16="",0,IF(CA60&gt;CA$15,1,0))</f>
        <v>0</v>
      </c>
      <c r="CB62" s="95">
        <f t="shared" ref="CB62:DB62" si="70">IF(CB$16="",0,IF(CB60&gt;CB$15,1,0))</f>
        <v>0</v>
      </c>
      <c r="CC62" s="95">
        <f t="shared" si="70"/>
        <v>0</v>
      </c>
      <c r="CD62" s="95">
        <f t="shared" si="70"/>
        <v>0</v>
      </c>
      <c r="CE62" s="95">
        <f t="shared" si="70"/>
        <v>0</v>
      </c>
      <c r="CF62" s="95">
        <f t="shared" si="70"/>
        <v>0</v>
      </c>
      <c r="CG62" s="95">
        <f t="shared" si="70"/>
        <v>0</v>
      </c>
      <c r="CH62" s="95">
        <f t="shared" si="70"/>
        <v>0</v>
      </c>
      <c r="CI62" s="95">
        <f t="shared" si="70"/>
        <v>0</v>
      </c>
      <c r="CJ62" s="95">
        <f t="shared" si="70"/>
        <v>0</v>
      </c>
      <c r="CK62" s="95">
        <f t="shared" si="70"/>
        <v>0</v>
      </c>
      <c r="CL62" s="95">
        <f t="shared" si="70"/>
        <v>0</v>
      </c>
      <c r="CM62" s="95">
        <f t="shared" si="70"/>
        <v>0</v>
      </c>
      <c r="CN62" s="95">
        <f t="shared" si="70"/>
        <v>0</v>
      </c>
      <c r="CO62" s="95">
        <f t="shared" si="70"/>
        <v>0</v>
      </c>
      <c r="CP62" s="95">
        <f t="shared" si="70"/>
        <v>0</v>
      </c>
      <c r="CQ62" s="95">
        <f t="shared" si="70"/>
        <v>0</v>
      </c>
      <c r="CR62" s="95">
        <f t="shared" si="70"/>
        <v>0</v>
      </c>
      <c r="CS62" s="95">
        <f t="shared" si="70"/>
        <v>0</v>
      </c>
      <c r="CT62" s="95">
        <f t="shared" si="70"/>
        <v>0</v>
      </c>
      <c r="CU62" s="95">
        <f t="shared" si="70"/>
        <v>0</v>
      </c>
      <c r="CV62" s="95">
        <f t="shared" si="70"/>
        <v>0</v>
      </c>
      <c r="CW62" s="95">
        <f t="shared" si="70"/>
        <v>0</v>
      </c>
      <c r="CX62" s="95">
        <f t="shared" si="70"/>
        <v>0</v>
      </c>
      <c r="CY62" s="95">
        <f t="shared" si="70"/>
        <v>0</v>
      </c>
      <c r="CZ62" s="95">
        <f t="shared" si="70"/>
        <v>0</v>
      </c>
      <c r="DA62" s="95">
        <f t="shared" si="70"/>
        <v>0</v>
      </c>
      <c r="DB62" s="95">
        <f t="shared" si="70"/>
        <v>0</v>
      </c>
    </row>
    <row r="63" spans="1:106" ht="2.15" customHeight="1" x14ac:dyDescent="0.25">
      <c r="A63" s="29"/>
      <c r="B63" s="120"/>
      <c r="C63" s="193"/>
      <c r="D63" s="199"/>
      <c r="E63" s="207"/>
      <c r="F63" s="199"/>
      <c r="G63" s="207"/>
      <c r="H63" s="199"/>
      <c r="I63" s="207"/>
      <c r="J63" s="199"/>
      <c r="K63" s="207"/>
      <c r="L63" s="199"/>
      <c r="M63" s="207"/>
      <c r="N63" s="199"/>
      <c r="O63" s="207"/>
      <c r="P63" s="199"/>
      <c r="Q63" s="207"/>
      <c r="R63" s="199"/>
      <c r="S63" s="207"/>
      <c r="T63" s="199"/>
      <c r="U63" s="193"/>
      <c r="V63" s="199"/>
      <c r="W63" s="207"/>
      <c r="X63" s="199"/>
      <c r="Y63" s="207"/>
      <c r="Z63" s="199"/>
      <c r="AA63" s="207"/>
      <c r="AB63" s="199"/>
      <c r="AC63" s="208"/>
      <c r="AD63" s="199"/>
      <c r="AE63" s="208"/>
      <c r="AF63" s="199"/>
      <c r="AG63" s="208"/>
      <c r="AH63" s="199"/>
      <c r="AI63" s="208"/>
      <c r="AJ63" s="199"/>
      <c r="AK63" s="208"/>
      <c r="AL63" s="199"/>
      <c r="AM63" s="208"/>
      <c r="AN63" s="199"/>
      <c r="AO63" s="208"/>
      <c r="AP63" s="199"/>
      <c r="AQ63" s="208"/>
      <c r="AR63" s="199"/>
      <c r="AS63" s="208"/>
      <c r="AT63" s="199"/>
      <c r="AU63" s="208"/>
      <c r="AV63" s="199"/>
      <c r="AW63" s="208"/>
      <c r="AX63" s="199"/>
      <c r="AY63" s="208"/>
      <c r="AZ63" s="199"/>
      <c r="BA63" s="208"/>
      <c r="BB63" s="199"/>
      <c r="BC63" s="208"/>
      <c r="BD63" s="199"/>
      <c r="BE63" s="208"/>
      <c r="BF63" s="199"/>
      <c r="BG63" s="209"/>
      <c r="BH63" s="194"/>
      <c r="BI63" s="105"/>
      <c r="BJ63" s="105"/>
      <c r="BK63" s="109"/>
      <c r="BL63" s="105"/>
      <c r="BM63" s="107"/>
      <c r="BN63" s="140"/>
      <c r="BO63" s="140">
        <f t="shared" ref="BO63" si="71">BO60</f>
        <v>0</v>
      </c>
      <c r="BP63" s="139"/>
      <c r="BQ63" s="99"/>
      <c r="BR63" s="119"/>
      <c r="BS63" s="99"/>
      <c r="BT63" s="163"/>
      <c r="BU63" s="99"/>
      <c r="BV63" s="146"/>
      <c r="BW63" s="133"/>
      <c r="BX63" s="146"/>
      <c r="BY63" s="132"/>
      <c r="BZ63" s="99"/>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row>
    <row r="64" spans="1:106" ht="18" customHeight="1" x14ac:dyDescent="0.25">
      <c r="A64" s="30"/>
      <c r="B64" s="115"/>
      <c r="C64" s="112"/>
      <c r="D64" s="194"/>
      <c r="E64" s="170"/>
      <c r="F64" s="200"/>
      <c r="G64" s="170"/>
      <c r="H64" s="200"/>
      <c r="I64" s="170"/>
      <c r="J64" s="200"/>
      <c r="K64" s="170"/>
      <c r="L64" s="200"/>
      <c r="M64" s="170"/>
      <c r="N64" s="200"/>
      <c r="O64" s="170"/>
      <c r="P64" s="200"/>
      <c r="Q64" s="170"/>
      <c r="R64" s="200"/>
      <c r="S64" s="170"/>
      <c r="T64" s="200"/>
      <c r="U64" s="170"/>
      <c r="V64" s="200"/>
      <c r="W64" s="170"/>
      <c r="X64" s="200"/>
      <c r="Y64" s="170"/>
      <c r="Z64" s="200"/>
      <c r="AA64" s="170"/>
      <c r="AB64" s="200"/>
      <c r="AC64" s="170"/>
      <c r="AD64" s="200"/>
      <c r="AE64" s="170"/>
      <c r="AF64" s="200"/>
      <c r="AG64" s="170"/>
      <c r="AH64" s="200"/>
      <c r="AI64" s="170"/>
      <c r="AJ64" s="200"/>
      <c r="AK64" s="170"/>
      <c r="AL64" s="200"/>
      <c r="AM64" s="170"/>
      <c r="AN64" s="200"/>
      <c r="AO64" s="170"/>
      <c r="AP64" s="200"/>
      <c r="AQ64" s="170"/>
      <c r="AR64" s="200"/>
      <c r="AS64" s="170"/>
      <c r="AT64" s="200"/>
      <c r="AU64" s="170"/>
      <c r="AV64" s="200"/>
      <c r="AW64" s="170"/>
      <c r="AX64" s="200"/>
      <c r="AY64" s="170"/>
      <c r="AZ64" s="200"/>
      <c r="BA64" s="170"/>
      <c r="BB64" s="200"/>
      <c r="BC64" s="170"/>
      <c r="BD64" s="200"/>
      <c r="BE64" s="170"/>
      <c r="BF64" s="200"/>
      <c r="BG64" s="170"/>
      <c r="BH64" s="194"/>
      <c r="BI64" s="116"/>
      <c r="BJ64" s="116"/>
      <c r="BK64" s="117"/>
      <c r="BL64" s="116"/>
      <c r="BM64" s="107" t="str">
        <f>IF(AND(BZ62=1,BZ64=0),"Bitte die max. Anzahl an Gesamtstunden bzw. Stunden pro Tag beachten!",IF(AND(BZ62=0,BZ64=1),"Es fehlen Angaben zu den Kursstunden!",IF(AND(BZ62=1,BZ64=1),"Bitte die max. Anzahl an Stunden pro Tag beachten!",IF(AND(C60="nein",BI62&gt;30),"Die max. Stundenzahl ist überschritten!",""))))</f>
        <v/>
      </c>
      <c r="BN64" s="140" t="str">
        <f t="shared" ref="BN64" si="72">IF(B60&lt;&gt;"",1,"")</f>
        <v/>
      </c>
      <c r="BO64" s="140">
        <f t="shared" ref="BO64" si="73">BO60</f>
        <v>0</v>
      </c>
      <c r="BP64" s="139"/>
      <c r="BQ64" s="99"/>
      <c r="BR64" s="119"/>
      <c r="BS64" s="99"/>
      <c r="BT64" s="163"/>
      <c r="BU64" s="99"/>
      <c r="BV64" s="146"/>
      <c r="BW64" s="133"/>
      <c r="BX64" s="146"/>
      <c r="BY64" s="132" t="s">
        <v>169</v>
      </c>
      <c r="BZ64" s="99">
        <f>IF(Gesamtstunden=0,0,IF(SUM(CA64:DB64)&gt;0,1,IF(AND(BQ60&gt;0,Gesamtstunden&gt;BQ60),1,0)))</f>
        <v>0</v>
      </c>
      <c r="CA64" s="95">
        <f>IF(OR($B60="",CA$16=""),0,IF(CA60&lt;CA$15,1,0))</f>
        <v>0</v>
      </c>
      <c r="CB64" s="95">
        <f t="shared" ref="CB64:DB64" si="74">IF(OR($B60="",CB$16=""),0,IF(CB60&lt;CB$15,1,0))</f>
        <v>0</v>
      </c>
      <c r="CC64" s="95">
        <f t="shared" si="74"/>
        <v>0</v>
      </c>
      <c r="CD64" s="95">
        <f t="shared" si="74"/>
        <v>0</v>
      </c>
      <c r="CE64" s="95">
        <f t="shared" si="74"/>
        <v>0</v>
      </c>
      <c r="CF64" s="95">
        <f t="shared" si="74"/>
        <v>0</v>
      </c>
      <c r="CG64" s="95">
        <f t="shared" si="74"/>
        <v>0</v>
      </c>
      <c r="CH64" s="95">
        <f t="shared" si="74"/>
        <v>0</v>
      </c>
      <c r="CI64" s="95">
        <f t="shared" si="74"/>
        <v>0</v>
      </c>
      <c r="CJ64" s="95">
        <f t="shared" si="74"/>
        <v>0</v>
      </c>
      <c r="CK64" s="95">
        <f t="shared" si="74"/>
        <v>0</v>
      </c>
      <c r="CL64" s="95">
        <f t="shared" si="74"/>
        <v>0</v>
      </c>
      <c r="CM64" s="95">
        <f t="shared" si="74"/>
        <v>0</v>
      </c>
      <c r="CN64" s="95">
        <f t="shared" si="74"/>
        <v>0</v>
      </c>
      <c r="CO64" s="95">
        <f t="shared" si="74"/>
        <v>0</v>
      </c>
      <c r="CP64" s="95">
        <f t="shared" si="74"/>
        <v>0</v>
      </c>
      <c r="CQ64" s="95">
        <f t="shared" si="74"/>
        <v>0</v>
      </c>
      <c r="CR64" s="95">
        <f t="shared" si="74"/>
        <v>0</v>
      </c>
      <c r="CS64" s="95">
        <f t="shared" si="74"/>
        <v>0</v>
      </c>
      <c r="CT64" s="95">
        <f t="shared" si="74"/>
        <v>0</v>
      </c>
      <c r="CU64" s="95">
        <f t="shared" si="74"/>
        <v>0</v>
      </c>
      <c r="CV64" s="95">
        <f t="shared" si="74"/>
        <v>0</v>
      </c>
      <c r="CW64" s="95">
        <f t="shared" si="74"/>
        <v>0</v>
      </c>
      <c r="CX64" s="95">
        <f t="shared" si="74"/>
        <v>0</v>
      </c>
      <c r="CY64" s="95">
        <f t="shared" si="74"/>
        <v>0</v>
      </c>
      <c r="CZ64" s="95">
        <f t="shared" si="74"/>
        <v>0</v>
      </c>
      <c r="DA64" s="95">
        <f t="shared" si="74"/>
        <v>0</v>
      </c>
      <c r="DB64" s="95">
        <f t="shared" si="74"/>
        <v>0</v>
      </c>
    </row>
    <row r="65" spans="1:106" ht="5.15" customHeight="1" x14ac:dyDescent="0.25">
      <c r="BN65" s="141"/>
      <c r="BO65" s="140"/>
      <c r="BP65" s="139"/>
      <c r="BQ65" s="101"/>
      <c r="BR65" s="161"/>
      <c r="BS65" s="101"/>
      <c r="BT65" s="161"/>
      <c r="BU65" s="99"/>
      <c r="BV65" s="137"/>
      <c r="BW65" s="135"/>
      <c r="BX65" s="137"/>
      <c r="BY65" s="96"/>
      <c r="BZ65" s="101"/>
      <c r="CA65" s="96"/>
      <c r="CB65" s="96"/>
      <c r="CC65" s="96"/>
      <c r="CD65" s="96"/>
      <c r="CE65" s="96"/>
      <c r="CF65" s="96"/>
      <c r="CG65" s="96"/>
      <c r="CH65" s="96"/>
      <c r="CI65" s="96"/>
      <c r="CJ65" s="96"/>
      <c r="CK65" s="96"/>
      <c r="CL65" s="96"/>
      <c r="CM65" s="96"/>
      <c r="CN65" s="96"/>
      <c r="CO65" s="96"/>
      <c r="CP65" s="96"/>
      <c r="CQ65" s="96"/>
      <c r="CR65" s="96"/>
      <c r="CS65" s="96"/>
      <c r="CT65" s="96"/>
      <c r="CU65" s="96"/>
      <c r="CV65" s="96"/>
      <c r="CW65" s="96"/>
      <c r="CX65" s="96"/>
      <c r="CY65" s="96"/>
      <c r="CZ65" s="96"/>
      <c r="DA65" s="96"/>
      <c r="DB65" s="96"/>
    </row>
    <row r="66" spans="1:106" ht="18" customHeight="1" x14ac:dyDescent="0.25">
      <c r="A66" s="28">
        <v>9</v>
      </c>
      <c r="B66" s="118" t="str">
        <f>VLOOKUP(A66,'Kopierhilfe TN-Daten'!$A$2:$D$31,4)</f>
        <v/>
      </c>
      <c r="C66" s="169"/>
      <c r="D66" s="194"/>
      <c r="E66" s="168"/>
      <c r="F66" s="198"/>
      <c r="G66" s="168"/>
      <c r="H66" s="198"/>
      <c r="I66" s="168"/>
      <c r="J66" s="198"/>
      <c r="K66" s="168"/>
      <c r="L66" s="198"/>
      <c r="M66" s="168"/>
      <c r="N66" s="198"/>
      <c r="O66" s="168"/>
      <c r="P66" s="198"/>
      <c r="Q66" s="168"/>
      <c r="R66" s="198"/>
      <c r="S66" s="168"/>
      <c r="T66" s="198"/>
      <c r="U66" s="168"/>
      <c r="V66" s="198"/>
      <c r="W66" s="168"/>
      <c r="X66" s="198"/>
      <c r="Y66" s="168"/>
      <c r="Z66" s="198"/>
      <c r="AA66" s="168"/>
      <c r="AB66" s="198"/>
      <c r="AC66" s="168"/>
      <c r="AD66" s="198"/>
      <c r="AE66" s="168"/>
      <c r="AF66" s="198"/>
      <c r="AG66" s="168"/>
      <c r="AH66" s="198"/>
      <c r="AI66" s="168"/>
      <c r="AJ66" s="198"/>
      <c r="AK66" s="168"/>
      <c r="AL66" s="198"/>
      <c r="AM66" s="168"/>
      <c r="AN66" s="198"/>
      <c r="AO66" s="168"/>
      <c r="AP66" s="198"/>
      <c r="AQ66" s="168"/>
      <c r="AR66" s="198"/>
      <c r="AS66" s="168"/>
      <c r="AT66" s="198"/>
      <c r="AU66" s="168"/>
      <c r="AV66" s="198"/>
      <c r="AW66" s="168"/>
      <c r="AX66" s="198"/>
      <c r="AY66" s="168"/>
      <c r="AZ66" s="198"/>
      <c r="BA66" s="168"/>
      <c r="BB66" s="198"/>
      <c r="BC66" s="168"/>
      <c r="BD66" s="198"/>
      <c r="BE66" s="168"/>
      <c r="BF66" s="198"/>
      <c r="BG66" s="168"/>
      <c r="BH66" s="194"/>
      <c r="BI66" s="106"/>
      <c r="BJ66" s="106"/>
      <c r="BK66" s="106"/>
      <c r="BL66" s="106"/>
      <c r="BM66" s="107" t="str">
        <f>IF(AND(B66="",BQ66&gt;0),"Bitte den Namen der Schülerin/des Schülers erfassen!","")</f>
        <v/>
      </c>
      <c r="BN66" s="140"/>
      <c r="BO66" s="140">
        <f t="shared" ref="BO66" si="75">IF(OR(BM66&lt;&gt;"",BM68&lt;&gt;"",BM70&lt;&gt;""),1,0)</f>
        <v>0</v>
      </c>
      <c r="BP66" s="139"/>
      <c r="BQ66" s="99">
        <f>SUMPRODUCT(($E$15:$BG$15=Haushaltsjahr)*(E66:BG66&lt;&gt;"")*(E70:BG70))</f>
        <v>0</v>
      </c>
      <c r="BR66" s="119">
        <f>SUMPRODUCT(($E$15:$BG$15=Haushaltsjahr)*(E66:BG66=$BR$16)*(E70:BG70))</f>
        <v>0</v>
      </c>
      <c r="BS66" s="99">
        <f>SUMPRODUCT(($E$15:$BG$15=Haushaltsjahr)*(E66:BG66=$BS$16)*(E70:BG70))</f>
        <v>0</v>
      </c>
      <c r="BT66" s="163">
        <f>IF(BQ66=0,0,ROUND(BR66/BQ66,4))</f>
        <v>0</v>
      </c>
      <c r="BU66" s="99">
        <f>IF(BW66="ja",0,IF(BT66&gt;=60%,BR66+BS66,BR66))</f>
        <v>0</v>
      </c>
      <c r="BV66" s="146"/>
      <c r="BW66" s="134" t="str">
        <f>IF(SUMPRODUCT((E66:BG66=$BR$16)*(E68:BG68="")*($E$15:$BG$15&lt;&gt;0))&gt;0,"ja",
IF(SUMPRODUCT((E66:BG66=$BS$16)*(E68:BG68="")*($E$15:$BG$15&lt;&gt;0))&gt;0,"ja","nein"))</f>
        <v>nein</v>
      </c>
      <c r="BX66" s="146"/>
      <c r="BY66" s="132" t="s">
        <v>10</v>
      </c>
      <c r="BZ66" s="99"/>
      <c r="CA66" s="119">
        <f t="shared" ref="CA66:DB66" si="76">IF(CA$16="",0,SUMPRODUCT(($E66:$BG66&lt;&gt;"")*($E70:$BG70)*($E$16:$BG$16=CA$16)))</f>
        <v>0</v>
      </c>
      <c r="CB66" s="119">
        <f t="shared" si="76"/>
        <v>0</v>
      </c>
      <c r="CC66" s="119">
        <f t="shared" si="76"/>
        <v>0</v>
      </c>
      <c r="CD66" s="119">
        <f t="shared" si="76"/>
        <v>0</v>
      </c>
      <c r="CE66" s="119">
        <f t="shared" si="76"/>
        <v>0</v>
      </c>
      <c r="CF66" s="119">
        <f t="shared" si="76"/>
        <v>0</v>
      </c>
      <c r="CG66" s="119">
        <f t="shared" si="76"/>
        <v>0</v>
      </c>
      <c r="CH66" s="119">
        <f t="shared" si="76"/>
        <v>0</v>
      </c>
      <c r="CI66" s="119">
        <f t="shared" si="76"/>
        <v>0</v>
      </c>
      <c r="CJ66" s="119">
        <f t="shared" si="76"/>
        <v>0</v>
      </c>
      <c r="CK66" s="119">
        <f t="shared" si="76"/>
        <v>0</v>
      </c>
      <c r="CL66" s="119">
        <f t="shared" si="76"/>
        <v>0</v>
      </c>
      <c r="CM66" s="119">
        <f t="shared" si="76"/>
        <v>0</v>
      </c>
      <c r="CN66" s="119">
        <f t="shared" si="76"/>
        <v>0</v>
      </c>
      <c r="CO66" s="119">
        <f t="shared" si="76"/>
        <v>0</v>
      </c>
      <c r="CP66" s="119">
        <f t="shared" si="76"/>
        <v>0</v>
      </c>
      <c r="CQ66" s="119">
        <f t="shared" si="76"/>
        <v>0</v>
      </c>
      <c r="CR66" s="119">
        <f t="shared" si="76"/>
        <v>0</v>
      </c>
      <c r="CS66" s="119">
        <f t="shared" si="76"/>
        <v>0</v>
      </c>
      <c r="CT66" s="119">
        <f t="shared" si="76"/>
        <v>0</v>
      </c>
      <c r="CU66" s="119">
        <f t="shared" si="76"/>
        <v>0</v>
      </c>
      <c r="CV66" s="119">
        <f t="shared" si="76"/>
        <v>0</v>
      </c>
      <c r="CW66" s="119">
        <f t="shared" si="76"/>
        <v>0</v>
      </c>
      <c r="CX66" s="119">
        <f t="shared" si="76"/>
        <v>0</v>
      </c>
      <c r="CY66" s="119">
        <f t="shared" si="76"/>
        <v>0</v>
      </c>
      <c r="CZ66" s="119">
        <f t="shared" si="76"/>
        <v>0</v>
      </c>
      <c r="DA66" s="119">
        <f t="shared" si="76"/>
        <v>0</v>
      </c>
      <c r="DB66" s="119">
        <f t="shared" si="76"/>
        <v>0</v>
      </c>
    </row>
    <row r="67" spans="1:106" ht="2.15" customHeight="1" x14ac:dyDescent="0.25">
      <c r="A67" s="29"/>
      <c r="B67" s="194"/>
      <c r="C67" s="118"/>
      <c r="D67" s="199"/>
      <c r="E67" s="196"/>
      <c r="F67" s="199"/>
      <c r="G67" s="196"/>
      <c r="H67" s="199"/>
      <c r="I67" s="196"/>
      <c r="J67" s="199"/>
      <c r="K67" s="196"/>
      <c r="L67" s="199"/>
      <c r="M67" s="196"/>
      <c r="N67" s="199"/>
      <c r="O67" s="196"/>
      <c r="P67" s="199"/>
      <c r="Q67" s="196"/>
      <c r="R67" s="199"/>
      <c r="S67" s="196"/>
      <c r="T67" s="199"/>
      <c r="U67" s="196"/>
      <c r="V67" s="199"/>
      <c r="W67" s="196"/>
      <c r="X67" s="199"/>
      <c r="Y67" s="196"/>
      <c r="Z67" s="199"/>
      <c r="AA67" s="196"/>
      <c r="AB67" s="199"/>
      <c r="AC67" s="196"/>
      <c r="AD67" s="199"/>
      <c r="AE67" s="196"/>
      <c r="AF67" s="199"/>
      <c r="AG67" s="196"/>
      <c r="AH67" s="199"/>
      <c r="AI67" s="196"/>
      <c r="AJ67" s="199"/>
      <c r="AK67" s="196"/>
      <c r="AL67" s="199"/>
      <c r="AM67" s="196"/>
      <c r="AN67" s="199"/>
      <c r="AO67" s="196"/>
      <c r="AP67" s="199"/>
      <c r="AQ67" s="196"/>
      <c r="AR67" s="199"/>
      <c r="AS67" s="196"/>
      <c r="AT67" s="199"/>
      <c r="AU67" s="196"/>
      <c r="AV67" s="199"/>
      <c r="AW67" s="196"/>
      <c r="AX67" s="199"/>
      <c r="AY67" s="196"/>
      <c r="AZ67" s="199"/>
      <c r="BA67" s="196"/>
      <c r="BB67" s="199"/>
      <c r="BC67" s="196"/>
      <c r="BD67" s="199"/>
      <c r="BE67" s="196"/>
      <c r="BF67" s="199"/>
      <c r="BG67" s="197"/>
      <c r="BH67" s="194"/>
      <c r="BI67" s="195"/>
      <c r="BJ67" s="195"/>
      <c r="BK67" s="195"/>
      <c r="BL67" s="195"/>
      <c r="BM67" s="107"/>
      <c r="BN67" s="140"/>
      <c r="BO67" s="140">
        <f t="shared" ref="BO67" si="77">BO66</f>
        <v>0</v>
      </c>
      <c r="BP67" s="139"/>
      <c r="BQ67" s="99"/>
      <c r="BR67" s="119"/>
      <c r="BS67" s="99"/>
      <c r="BT67" s="163"/>
      <c r="BU67" s="99"/>
      <c r="BV67" s="146"/>
      <c r="BW67" s="134"/>
      <c r="BX67" s="146"/>
      <c r="BY67" s="132"/>
      <c r="BZ67" s="99"/>
      <c r="CA67" s="119"/>
      <c r="CB67" s="119"/>
      <c r="CC67" s="119"/>
      <c r="CD67" s="119"/>
      <c r="CE67" s="119"/>
      <c r="CF67" s="119"/>
      <c r="CG67" s="119"/>
      <c r="CH67" s="119"/>
      <c r="CI67" s="119"/>
      <c r="CJ67" s="119"/>
      <c r="CK67" s="119"/>
      <c r="CL67" s="119"/>
      <c r="CM67" s="119"/>
      <c r="CN67" s="119"/>
      <c r="CO67" s="119"/>
      <c r="CP67" s="119"/>
      <c r="CQ67" s="119"/>
      <c r="CR67" s="119"/>
      <c r="CS67" s="119"/>
      <c r="CT67" s="119"/>
      <c r="CU67" s="119"/>
      <c r="CV67" s="119"/>
      <c r="CW67" s="119"/>
      <c r="CX67" s="119"/>
      <c r="CY67" s="119"/>
      <c r="CZ67" s="119"/>
      <c r="DA67" s="119"/>
      <c r="DB67" s="119"/>
    </row>
    <row r="68" spans="1:106" ht="18" customHeight="1" x14ac:dyDescent="0.25">
      <c r="A68" s="29"/>
      <c r="B68" s="120"/>
      <c r="C68" s="193"/>
      <c r="D68" s="199"/>
      <c r="E68" s="169"/>
      <c r="F68" s="199"/>
      <c r="G68" s="169"/>
      <c r="H68" s="199"/>
      <c r="I68" s="169"/>
      <c r="J68" s="199"/>
      <c r="K68" s="169"/>
      <c r="L68" s="199"/>
      <c r="M68" s="169"/>
      <c r="N68" s="199"/>
      <c r="O68" s="169"/>
      <c r="P68" s="199"/>
      <c r="Q68" s="169"/>
      <c r="R68" s="199"/>
      <c r="S68" s="169"/>
      <c r="T68" s="199"/>
      <c r="U68" s="169"/>
      <c r="V68" s="199"/>
      <c r="W68" s="169"/>
      <c r="X68" s="199"/>
      <c r="Y68" s="169"/>
      <c r="Z68" s="199"/>
      <c r="AA68" s="169"/>
      <c r="AB68" s="199"/>
      <c r="AC68" s="169"/>
      <c r="AD68" s="199"/>
      <c r="AE68" s="169"/>
      <c r="AF68" s="199"/>
      <c r="AG68" s="169"/>
      <c r="AH68" s="199"/>
      <c r="AI68" s="169"/>
      <c r="AJ68" s="199"/>
      <c r="AK68" s="169"/>
      <c r="AL68" s="199"/>
      <c r="AM68" s="169"/>
      <c r="AN68" s="199"/>
      <c r="AO68" s="169"/>
      <c r="AP68" s="199"/>
      <c r="AQ68" s="169"/>
      <c r="AR68" s="199"/>
      <c r="AS68" s="169"/>
      <c r="AT68" s="199"/>
      <c r="AU68" s="169"/>
      <c r="AV68" s="199"/>
      <c r="AW68" s="169"/>
      <c r="AX68" s="199"/>
      <c r="AY68" s="169"/>
      <c r="AZ68" s="199"/>
      <c r="BA68" s="169"/>
      <c r="BB68" s="199"/>
      <c r="BC68" s="169"/>
      <c r="BD68" s="199"/>
      <c r="BE68" s="169"/>
      <c r="BF68" s="199"/>
      <c r="BG68" s="169"/>
      <c r="BH68" s="194"/>
      <c r="BI68" s="105" t="str">
        <f>IF(OR(Gesamtstunden=0,SUM($E$15:$BG$15)=0,B66=""),"",BQ66)</f>
        <v/>
      </c>
      <c r="BJ68" s="105" t="str">
        <f>IF(OR(Gesamtstunden=0,SUM($E$15:$BG$15)=0,B66=""),"",BR66)</f>
        <v/>
      </c>
      <c r="BK68" s="109" t="str">
        <f t="shared" ref="BK68" si="78">IF(BI68="","",IF(BI68=0,0,BT66))</f>
        <v/>
      </c>
      <c r="BL68" s="105" t="str">
        <f>IF(OR(Gesamtstunden=0,SUM($E$15:$BG$15)=0,B66=""),"",BU66)</f>
        <v/>
      </c>
      <c r="BM68" s="107" t="str">
        <f>IF(BW66="ja","Es fehlen Angaben zum Berufsfeld!","")</f>
        <v/>
      </c>
      <c r="BN68" s="140"/>
      <c r="BO68" s="140">
        <f t="shared" ref="BO68" si="79">BO66</f>
        <v>0</v>
      </c>
      <c r="BP68" s="139"/>
      <c r="BQ68" s="99"/>
      <c r="BR68" s="119"/>
      <c r="BS68" s="99"/>
      <c r="BT68" s="163"/>
      <c r="BU68" s="99"/>
      <c r="BV68" s="146"/>
      <c r="BW68" s="133"/>
      <c r="BX68" s="146"/>
      <c r="BY68" s="132" t="s">
        <v>168</v>
      </c>
      <c r="BZ68" s="99">
        <f>IF(Gesamtstunden=0,0,IF(SUM(CA68:DB68)&gt;0,1,IF(AND(BQ66&gt;0,Gesamtstunden&lt;BQ66),1,0)))</f>
        <v>0</v>
      </c>
      <c r="CA68" s="95">
        <f>IF(CA$16="",0,IF(CA66&gt;CA$15,1,0))</f>
        <v>0</v>
      </c>
      <c r="CB68" s="95">
        <f t="shared" ref="CB68:DB68" si="80">IF(CB$16="",0,IF(CB66&gt;CB$15,1,0))</f>
        <v>0</v>
      </c>
      <c r="CC68" s="95">
        <f t="shared" si="80"/>
        <v>0</v>
      </c>
      <c r="CD68" s="95">
        <f t="shared" si="80"/>
        <v>0</v>
      </c>
      <c r="CE68" s="95">
        <f t="shared" si="80"/>
        <v>0</v>
      </c>
      <c r="CF68" s="95">
        <f t="shared" si="80"/>
        <v>0</v>
      </c>
      <c r="CG68" s="95">
        <f t="shared" si="80"/>
        <v>0</v>
      </c>
      <c r="CH68" s="95">
        <f t="shared" si="80"/>
        <v>0</v>
      </c>
      <c r="CI68" s="95">
        <f t="shared" si="80"/>
        <v>0</v>
      </c>
      <c r="CJ68" s="95">
        <f t="shared" si="80"/>
        <v>0</v>
      </c>
      <c r="CK68" s="95">
        <f t="shared" si="80"/>
        <v>0</v>
      </c>
      <c r="CL68" s="95">
        <f t="shared" si="80"/>
        <v>0</v>
      </c>
      <c r="CM68" s="95">
        <f t="shared" si="80"/>
        <v>0</v>
      </c>
      <c r="CN68" s="95">
        <f t="shared" si="80"/>
        <v>0</v>
      </c>
      <c r="CO68" s="95">
        <f t="shared" si="80"/>
        <v>0</v>
      </c>
      <c r="CP68" s="95">
        <f t="shared" si="80"/>
        <v>0</v>
      </c>
      <c r="CQ68" s="95">
        <f t="shared" si="80"/>
        <v>0</v>
      </c>
      <c r="CR68" s="95">
        <f t="shared" si="80"/>
        <v>0</v>
      </c>
      <c r="CS68" s="95">
        <f t="shared" si="80"/>
        <v>0</v>
      </c>
      <c r="CT68" s="95">
        <f t="shared" si="80"/>
        <v>0</v>
      </c>
      <c r="CU68" s="95">
        <f t="shared" si="80"/>
        <v>0</v>
      </c>
      <c r="CV68" s="95">
        <f t="shared" si="80"/>
        <v>0</v>
      </c>
      <c r="CW68" s="95">
        <f t="shared" si="80"/>
        <v>0</v>
      </c>
      <c r="CX68" s="95">
        <f t="shared" si="80"/>
        <v>0</v>
      </c>
      <c r="CY68" s="95">
        <f t="shared" si="80"/>
        <v>0</v>
      </c>
      <c r="CZ68" s="95">
        <f t="shared" si="80"/>
        <v>0</v>
      </c>
      <c r="DA68" s="95">
        <f t="shared" si="80"/>
        <v>0</v>
      </c>
      <c r="DB68" s="95">
        <f t="shared" si="80"/>
        <v>0</v>
      </c>
    </row>
    <row r="69" spans="1:106" ht="2.15" customHeight="1" x14ac:dyDescent="0.25">
      <c r="A69" s="29"/>
      <c r="B69" s="120"/>
      <c r="C69" s="193"/>
      <c r="D69" s="199"/>
      <c r="E69" s="207"/>
      <c r="F69" s="199"/>
      <c r="G69" s="207"/>
      <c r="H69" s="199"/>
      <c r="I69" s="207"/>
      <c r="J69" s="199"/>
      <c r="K69" s="207"/>
      <c r="L69" s="199"/>
      <c r="M69" s="207"/>
      <c r="N69" s="199"/>
      <c r="O69" s="207"/>
      <c r="P69" s="199"/>
      <c r="Q69" s="207"/>
      <c r="R69" s="199"/>
      <c r="S69" s="207"/>
      <c r="T69" s="199"/>
      <c r="U69" s="193"/>
      <c r="V69" s="199"/>
      <c r="W69" s="207"/>
      <c r="X69" s="199"/>
      <c r="Y69" s="207"/>
      <c r="Z69" s="199"/>
      <c r="AA69" s="207"/>
      <c r="AB69" s="199"/>
      <c r="AC69" s="208"/>
      <c r="AD69" s="199"/>
      <c r="AE69" s="208"/>
      <c r="AF69" s="199"/>
      <c r="AG69" s="208"/>
      <c r="AH69" s="199"/>
      <c r="AI69" s="208"/>
      <c r="AJ69" s="199"/>
      <c r="AK69" s="208"/>
      <c r="AL69" s="199"/>
      <c r="AM69" s="208"/>
      <c r="AN69" s="199"/>
      <c r="AO69" s="208"/>
      <c r="AP69" s="199"/>
      <c r="AQ69" s="208"/>
      <c r="AR69" s="199"/>
      <c r="AS69" s="208"/>
      <c r="AT69" s="199"/>
      <c r="AU69" s="208"/>
      <c r="AV69" s="199"/>
      <c r="AW69" s="208"/>
      <c r="AX69" s="199"/>
      <c r="AY69" s="208"/>
      <c r="AZ69" s="199"/>
      <c r="BA69" s="208"/>
      <c r="BB69" s="199"/>
      <c r="BC69" s="208"/>
      <c r="BD69" s="199"/>
      <c r="BE69" s="208"/>
      <c r="BF69" s="199"/>
      <c r="BG69" s="209"/>
      <c r="BH69" s="194"/>
      <c r="BI69" s="105"/>
      <c r="BJ69" s="105"/>
      <c r="BK69" s="109"/>
      <c r="BL69" s="105"/>
      <c r="BM69" s="107"/>
      <c r="BN69" s="140"/>
      <c r="BO69" s="140">
        <f t="shared" ref="BO69" si="81">BO66</f>
        <v>0</v>
      </c>
      <c r="BP69" s="139"/>
      <c r="BQ69" s="99"/>
      <c r="BR69" s="119"/>
      <c r="BS69" s="99"/>
      <c r="BT69" s="163"/>
      <c r="BU69" s="99"/>
      <c r="BV69" s="146"/>
      <c r="BW69" s="133"/>
      <c r="BX69" s="146"/>
      <c r="BY69" s="132"/>
      <c r="BZ69" s="99"/>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row>
    <row r="70" spans="1:106" ht="18" customHeight="1" x14ac:dyDescent="0.25">
      <c r="A70" s="30"/>
      <c r="B70" s="115"/>
      <c r="C70" s="112"/>
      <c r="D70" s="194"/>
      <c r="E70" s="170"/>
      <c r="F70" s="200"/>
      <c r="G70" s="170"/>
      <c r="H70" s="200"/>
      <c r="I70" s="170"/>
      <c r="J70" s="200"/>
      <c r="K70" s="170"/>
      <c r="L70" s="200"/>
      <c r="M70" s="170"/>
      <c r="N70" s="200"/>
      <c r="O70" s="170"/>
      <c r="P70" s="200"/>
      <c r="Q70" s="170"/>
      <c r="R70" s="200"/>
      <c r="S70" s="170"/>
      <c r="T70" s="200"/>
      <c r="U70" s="170"/>
      <c r="V70" s="200"/>
      <c r="W70" s="170"/>
      <c r="X70" s="200"/>
      <c r="Y70" s="170"/>
      <c r="Z70" s="200"/>
      <c r="AA70" s="170"/>
      <c r="AB70" s="200"/>
      <c r="AC70" s="170"/>
      <c r="AD70" s="200"/>
      <c r="AE70" s="170"/>
      <c r="AF70" s="200"/>
      <c r="AG70" s="170"/>
      <c r="AH70" s="200"/>
      <c r="AI70" s="170"/>
      <c r="AJ70" s="200"/>
      <c r="AK70" s="170"/>
      <c r="AL70" s="200"/>
      <c r="AM70" s="170"/>
      <c r="AN70" s="200"/>
      <c r="AO70" s="170"/>
      <c r="AP70" s="200"/>
      <c r="AQ70" s="170"/>
      <c r="AR70" s="200"/>
      <c r="AS70" s="170"/>
      <c r="AT70" s="200"/>
      <c r="AU70" s="170"/>
      <c r="AV70" s="200"/>
      <c r="AW70" s="170"/>
      <c r="AX70" s="200"/>
      <c r="AY70" s="170"/>
      <c r="AZ70" s="200"/>
      <c r="BA70" s="170"/>
      <c r="BB70" s="200"/>
      <c r="BC70" s="170"/>
      <c r="BD70" s="200"/>
      <c r="BE70" s="170"/>
      <c r="BF70" s="200"/>
      <c r="BG70" s="170"/>
      <c r="BH70" s="194"/>
      <c r="BI70" s="116"/>
      <c r="BJ70" s="116"/>
      <c r="BK70" s="117"/>
      <c r="BL70" s="116"/>
      <c r="BM70" s="107" t="str">
        <f>IF(AND(BZ68=1,BZ70=0),"Bitte die max. Anzahl an Gesamtstunden bzw. Stunden pro Tag beachten!",IF(AND(BZ68=0,BZ70=1),"Es fehlen Angaben zu den Kursstunden!",IF(AND(BZ68=1,BZ70=1),"Bitte die max. Anzahl an Stunden pro Tag beachten!",IF(AND(C66="nein",BI68&gt;30),"Die max. Stundenzahl ist überschritten!",""))))</f>
        <v/>
      </c>
      <c r="BN70" s="140" t="str">
        <f t="shared" ref="BN70" si="82">IF(B66&lt;&gt;"",1,"")</f>
        <v/>
      </c>
      <c r="BO70" s="140">
        <f t="shared" ref="BO70" si="83">BO66</f>
        <v>0</v>
      </c>
      <c r="BP70" s="139"/>
      <c r="BQ70" s="99"/>
      <c r="BR70" s="119"/>
      <c r="BS70" s="99"/>
      <c r="BT70" s="163"/>
      <c r="BU70" s="99"/>
      <c r="BV70" s="146"/>
      <c r="BW70" s="133"/>
      <c r="BX70" s="146"/>
      <c r="BY70" s="132" t="s">
        <v>169</v>
      </c>
      <c r="BZ70" s="99">
        <f>IF(Gesamtstunden=0,0,IF(SUM(CA70:DB70)&gt;0,1,IF(AND(BQ66&gt;0,Gesamtstunden&gt;BQ66),1,0)))</f>
        <v>0</v>
      </c>
      <c r="CA70" s="95">
        <f>IF(OR($B66="",CA$16=""),0,IF(CA66&lt;CA$15,1,0))</f>
        <v>0</v>
      </c>
      <c r="CB70" s="95">
        <f t="shared" ref="CB70:DB70" si="84">IF(OR($B66="",CB$16=""),0,IF(CB66&lt;CB$15,1,0))</f>
        <v>0</v>
      </c>
      <c r="CC70" s="95">
        <f t="shared" si="84"/>
        <v>0</v>
      </c>
      <c r="CD70" s="95">
        <f t="shared" si="84"/>
        <v>0</v>
      </c>
      <c r="CE70" s="95">
        <f t="shared" si="84"/>
        <v>0</v>
      </c>
      <c r="CF70" s="95">
        <f t="shared" si="84"/>
        <v>0</v>
      </c>
      <c r="CG70" s="95">
        <f t="shared" si="84"/>
        <v>0</v>
      </c>
      <c r="CH70" s="95">
        <f t="shared" si="84"/>
        <v>0</v>
      </c>
      <c r="CI70" s="95">
        <f t="shared" si="84"/>
        <v>0</v>
      </c>
      <c r="CJ70" s="95">
        <f t="shared" si="84"/>
        <v>0</v>
      </c>
      <c r="CK70" s="95">
        <f t="shared" si="84"/>
        <v>0</v>
      </c>
      <c r="CL70" s="95">
        <f t="shared" si="84"/>
        <v>0</v>
      </c>
      <c r="CM70" s="95">
        <f t="shared" si="84"/>
        <v>0</v>
      </c>
      <c r="CN70" s="95">
        <f t="shared" si="84"/>
        <v>0</v>
      </c>
      <c r="CO70" s="95">
        <f t="shared" si="84"/>
        <v>0</v>
      </c>
      <c r="CP70" s="95">
        <f t="shared" si="84"/>
        <v>0</v>
      </c>
      <c r="CQ70" s="95">
        <f t="shared" si="84"/>
        <v>0</v>
      </c>
      <c r="CR70" s="95">
        <f t="shared" si="84"/>
        <v>0</v>
      </c>
      <c r="CS70" s="95">
        <f t="shared" si="84"/>
        <v>0</v>
      </c>
      <c r="CT70" s="95">
        <f t="shared" si="84"/>
        <v>0</v>
      </c>
      <c r="CU70" s="95">
        <f t="shared" si="84"/>
        <v>0</v>
      </c>
      <c r="CV70" s="95">
        <f t="shared" si="84"/>
        <v>0</v>
      </c>
      <c r="CW70" s="95">
        <f t="shared" si="84"/>
        <v>0</v>
      </c>
      <c r="CX70" s="95">
        <f t="shared" si="84"/>
        <v>0</v>
      </c>
      <c r="CY70" s="95">
        <f t="shared" si="84"/>
        <v>0</v>
      </c>
      <c r="CZ70" s="95">
        <f t="shared" si="84"/>
        <v>0</v>
      </c>
      <c r="DA70" s="95">
        <f t="shared" si="84"/>
        <v>0</v>
      </c>
      <c r="DB70" s="95">
        <f t="shared" si="84"/>
        <v>0</v>
      </c>
    </row>
    <row r="71" spans="1:106" ht="5.15" customHeight="1" x14ac:dyDescent="0.25">
      <c r="BN71" s="141"/>
      <c r="BO71" s="140"/>
      <c r="BP71" s="139"/>
      <c r="BQ71" s="101"/>
      <c r="BR71" s="161"/>
      <c r="BS71" s="101"/>
      <c r="BT71" s="161"/>
      <c r="BU71" s="99"/>
      <c r="BV71" s="137"/>
      <c r="BW71" s="135"/>
      <c r="BX71" s="137"/>
      <c r="BY71" s="96"/>
      <c r="BZ71" s="101"/>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row>
    <row r="72" spans="1:106" ht="18" customHeight="1" x14ac:dyDescent="0.25">
      <c r="A72" s="28">
        <v>10</v>
      </c>
      <c r="B72" s="118" t="str">
        <f>VLOOKUP(A72,'Kopierhilfe TN-Daten'!$A$2:$D$31,4)</f>
        <v/>
      </c>
      <c r="C72" s="169"/>
      <c r="D72" s="194"/>
      <c r="E72" s="168"/>
      <c r="F72" s="198"/>
      <c r="G72" s="168"/>
      <c r="H72" s="198"/>
      <c r="I72" s="168"/>
      <c r="J72" s="198"/>
      <c r="K72" s="168"/>
      <c r="L72" s="198"/>
      <c r="M72" s="168"/>
      <c r="N72" s="198"/>
      <c r="O72" s="168"/>
      <c r="P72" s="198"/>
      <c r="Q72" s="168"/>
      <c r="R72" s="198"/>
      <c r="S72" s="168"/>
      <c r="T72" s="198"/>
      <c r="U72" s="168"/>
      <c r="V72" s="198"/>
      <c r="W72" s="168"/>
      <c r="X72" s="198"/>
      <c r="Y72" s="168"/>
      <c r="Z72" s="198"/>
      <c r="AA72" s="168"/>
      <c r="AB72" s="198"/>
      <c r="AC72" s="168"/>
      <c r="AD72" s="198"/>
      <c r="AE72" s="168"/>
      <c r="AF72" s="198"/>
      <c r="AG72" s="168"/>
      <c r="AH72" s="198"/>
      <c r="AI72" s="168"/>
      <c r="AJ72" s="198"/>
      <c r="AK72" s="168"/>
      <c r="AL72" s="198"/>
      <c r="AM72" s="168"/>
      <c r="AN72" s="198"/>
      <c r="AO72" s="168"/>
      <c r="AP72" s="198"/>
      <c r="AQ72" s="168"/>
      <c r="AR72" s="198"/>
      <c r="AS72" s="168"/>
      <c r="AT72" s="198"/>
      <c r="AU72" s="168"/>
      <c r="AV72" s="198"/>
      <c r="AW72" s="168"/>
      <c r="AX72" s="198"/>
      <c r="AY72" s="168"/>
      <c r="AZ72" s="198"/>
      <c r="BA72" s="168"/>
      <c r="BB72" s="198"/>
      <c r="BC72" s="168"/>
      <c r="BD72" s="198"/>
      <c r="BE72" s="168"/>
      <c r="BF72" s="198"/>
      <c r="BG72" s="168"/>
      <c r="BH72" s="194"/>
      <c r="BI72" s="106"/>
      <c r="BJ72" s="106"/>
      <c r="BK72" s="106"/>
      <c r="BL72" s="106"/>
      <c r="BM72" s="107" t="str">
        <f>IF(AND(B72="",BQ72&gt;0),"Bitte den Namen der Schülerin/des Schülers erfassen!","")</f>
        <v/>
      </c>
      <c r="BN72" s="140"/>
      <c r="BO72" s="140">
        <f t="shared" ref="BO72" si="85">IF(OR(BM72&lt;&gt;"",BM74&lt;&gt;"",BM76&lt;&gt;""),1,0)</f>
        <v>0</v>
      </c>
      <c r="BP72" s="139"/>
      <c r="BQ72" s="99">
        <f>SUMPRODUCT(($E$15:$BG$15=Haushaltsjahr)*(E72:BG72&lt;&gt;"")*(E76:BG76))</f>
        <v>0</v>
      </c>
      <c r="BR72" s="119">
        <f>SUMPRODUCT(($E$15:$BG$15=Haushaltsjahr)*(E72:BG72=$BR$16)*(E76:BG76))</f>
        <v>0</v>
      </c>
      <c r="BS72" s="99">
        <f>SUMPRODUCT(($E$15:$BG$15=Haushaltsjahr)*(E72:BG72=$BS$16)*(E76:BG76))</f>
        <v>0</v>
      </c>
      <c r="BT72" s="163">
        <f>IF(BQ72=0,0,ROUND(BR72/BQ72,4))</f>
        <v>0</v>
      </c>
      <c r="BU72" s="99">
        <f>IF(BW72="ja",0,IF(BT72&gt;=60%,BR72+BS72,BR72))</f>
        <v>0</v>
      </c>
      <c r="BV72" s="146"/>
      <c r="BW72" s="134" t="str">
        <f>IF(SUMPRODUCT((E72:BG72=$BR$16)*(E74:BG74="")*($E$15:$BG$15&lt;&gt;0))&gt;0,"ja",
IF(SUMPRODUCT((E72:BG72=$BS$16)*(E74:BG74="")*($E$15:$BG$15&lt;&gt;0))&gt;0,"ja","nein"))</f>
        <v>nein</v>
      </c>
      <c r="BX72" s="146"/>
      <c r="BY72" s="132" t="s">
        <v>10</v>
      </c>
      <c r="BZ72" s="99"/>
      <c r="CA72" s="119">
        <f t="shared" ref="CA72:DB72" si="86">IF(CA$16="",0,SUMPRODUCT(($E72:$BG72&lt;&gt;"")*($E76:$BG76)*($E$16:$BG$16=CA$16)))</f>
        <v>0</v>
      </c>
      <c r="CB72" s="119">
        <f t="shared" si="86"/>
        <v>0</v>
      </c>
      <c r="CC72" s="119">
        <f t="shared" si="86"/>
        <v>0</v>
      </c>
      <c r="CD72" s="119">
        <f t="shared" si="86"/>
        <v>0</v>
      </c>
      <c r="CE72" s="119">
        <f t="shared" si="86"/>
        <v>0</v>
      </c>
      <c r="CF72" s="119">
        <f t="shared" si="86"/>
        <v>0</v>
      </c>
      <c r="CG72" s="119">
        <f t="shared" si="86"/>
        <v>0</v>
      </c>
      <c r="CH72" s="119">
        <f t="shared" si="86"/>
        <v>0</v>
      </c>
      <c r="CI72" s="119">
        <f t="shared" si="86"/>
        <v>0</v>
      </c>
      <c r="CJ72" s="119">
        <f t="shared" si="86"/>
        <v>0</v>
      </c>
      <c r="CK72" s="119">
        <f t="shared" si="86"/>
        <v>0</v>
      </c>
      <c r="CL72" s="119">
        <f t="shared" si="86"/>
        <v>0</v>
      </c>
      <c r="CM72" s="119">
        <f t="shared" si="86"/>
        <v>0</v>
      </c>
      <c r="CN72" s="119">
        <f t="shared" si="86"/>
        <v>0</v>
      </c>
      <c r="CO72" s="119">
        <f t="shared" si="86"/>
        <v>0</v>
      </c>
      <c r="CP72" s="119">
        <f t="shared" si="86"/>
        <v>0</v>
      </c>
      <c r="CQ72" s="119">
        <f t="shared" si="86"/>
        <v>0</v>
      </c>
      <c r="CR72" s="119">
        <f t="shared" si="86"/>
        <v>0</v>
      </c>
      <c r="CS72" s="119">
        <f t="shared" si="86"/>
        <v>0</v>
      </c>
      <c r="CT72" s="119">
        <f t="shared" si="86"/>
        <v>0</v>
      </c>
      <c r="CU72" s="119">
        <f t="shared" si="86"/>
        <v>0</v>
      </c>
      <c r="CV72" s="119">
        <f t="shared" si="86"/>
        <v>0</v>
      </c>
      <c r="CW72" s="119">
        <f t="shared" si="86"/>
        <v>0</v>
      </c>
      <c r="CX72" s="119">
        <f t="shared" si="86"/>
        <v>0</v>
      </c>
      <c r="CY72" s="119">
        <f t="shared" si="86"/>
        <v>0</v>
      </c>
      <c r="CZ72" s="119">
        <f t="shared" si="86"/>
        <v>0</v>
      </c>
      <c r="DA72" s="119">
        <f t="shared" si="86"/>
        <v>0</v>
      </c>
      <c r="DB72" s="119">
        <f t="shared" si="86"/>
        <v>0</v>
      </c>
    </row>
    <row r="73" spans="1:106" ht="2.15" customHeight="1" x14ac:dyDescent="0.25">
      <c r="A73" s="29"/>
      <c r="B73" s="194"/>
      <c r="C73" s="118"/>
      <c r="D73" s="199"/>
      <c r="E73" s="196"/>
      <c r="F73" s="199"/>
      <c r="G73" s="196"/>
      <c r="H73" s="199"/>
      <c r="I73" s="196"/>
      <c r="J73" s="199"/>
      <c r="K73" s="196"/>
      <c r="L73" s="199"/>
      <c r="M73" s="196"/>
      <c r="N73" s="199"/>
      <c r="O73" s="196"/>
      <c r="P73" s="199"/>
      <c r="Q73" s="196"/>
      <c r="R73" s="199"/>
      <c r="S73" s="196"/>
      <c r="T73" s="199"/>
      <c r="U73" s="196"/>
      <c r="V73" s="199"/>
      <c r="W73" s="196"/>
      <c r="X73" s="199"/>
      <c r="Y73" s="196"/>
      <c r="Z73" s="199"/>
      <c r="AA73" s="196"/>
      <c r="AB73" s="199"/>
      <c r="AC73" s="196"/>
      <c r="AD73" s="199"/>
      <c r="AE73" s="196"/>
      <c r="AF73" s="199"/>
      <c r="AG73" s="196"/>
      <c r="AH73" s="199"/>
      <c r="AI73" s="196"/>
      <c r="AJ73" s="199"/>
      <c r="AK73" s="196"/>
      <c r="AL73" s="199"/>
      <c r="AM73" s="196"/>
      <c r="AN73" s="199"/>
      <c r="AO73" s="196"/>
      <c r="AP73" s="199"/>
      <c r="AQ73" s="196"/>
      <c r="AR73" s="199"/>
      <c r="AS73" s="196"/>
      <c r="AT73" s="199"/>
      <c r="AU73" s="196"/>
      <c r="AV73" s="199"/>
      <c r="AW73" s="196"/>
      <c r="AX73" s="199"/>
      <c r="AY73" s="196"/>
      <c r="AZ73" s="199"/>
      <c r="BA73" s="196"/>
      <c r="BB73" s="199"/>
      <c r="BC73" s="196"/>
      <c r="BD73" s="199"/>
      <c r="BE73" s="196"/>
      <c r="BF73" s="199"/>
      <c r="BG73" s="197"/>
      <c r="BH73" s="194"/>
      <c r="BI73" s="195"/>
      <c r="BJ73" s="195"/>
      <c r="BK73" s="195"/>
      <c r="BL73" s="195"/>
      <c r="BM73" s="107"/>
      <c r="BN73" s="140"/>
      <c r="BO73" s="140">
        <f t="shared" ref="BO73" si="87">BO72</f>
        <v>0</v>
      </c>
      <c r="BP73" s="139"/>
      <c r="BQ73" s="99"/>
      <c r="BR73" s="119"/>
      <c r="BS73" s="99"/>
      <c r="BT73" s="163"/>
      <c r="BU73" s="99"/>
      <c r="BV73" s="146"/>
      <c r="BW73" s="134"/>
      <c r="BX73" s="146"/>
      <c r="BY73" s="132"/>
      <c r="BZ73" s="99"/>
      <c r="CA73" s="119"/>
      <c r="CB73" s="119"/>
      <c r="CC73" s="119"/>
      <c r="CD73" s="119"/>
      <c r="CE73" s="119"/>
      <c r="CF73" s="119"/>
      <c r="CG73" s="119"/>
      <c r="CH73" s="119"/>
      <c r="CI73" s="119"/>
      <c r="CJ73" s="119"/>
      <c r="CK73" s="119"/>
      <c r="CL73" s="119"/>
      <c r="CM73" s="119"/>
      <c r="CN73" s="119"/>
      <c r="CO73" s="119"/>
      <c r="CP73" s="119"/>
      <c r="CQ73" s="119"/>
      <c r="CR73" s="119"/>
      <c r="CS73" s="119"/>
      <c r="CT73" s="119"/>
      <c r="CU73" s="119"/>
      <c r="CV73" s="119"/>
      <c r="CW73" s="119"/>
      <c r="CX73" s="119"/>
      <c r="CY73" s="119"/>
      <c r="CZ73" s="119"/>
      <c r="DA73" s="119"/>
      <c r="DB73" s="119"/>
    </row>
    <row r="74" spans="1:106" ht="18" customHeight="1" x14ac:dyDescent="0.25">
      <c r="A74" s="29"/>
      <c r="B74" s="120"/>
      <c r="C74" s="193"/>
      <c r="D74" s="199"/>
      <c r="E74" s="169"/>
      <c r="F74" s="199"/>
      <c r="G74" s="169"/>
      <c r="H74" s="199"/>
      <c r="I74" s="169"/>
      <c r="J74" s="199"/>
      <c r="K74" s="169"/>
      <c r="L74" s="199"/>
      <c r="M74" s="169"/>
      <c r="N74" s="199"/>
      <c r="O74" s="169"/>
      <c r="P74" s="199"/>
      <c r="Q74" s="169"/>
      <c r="R74" s="199"/>
      <c r="S74" s="169"/>
      <c r="T74" s="199"/>
      <c r="U74" s="169"/>
      <c r="V74" s="199"/>
      <c r="W74" s="169"/>
      <c r="X74" s="199"/>
      <c r="Y74" s="169"/>
      <c r="Z74" s="199"/>
      <c r="AA74" s="169"/>
      <c r="AB74" s="199"/>
      <c r="AC74" s="169"/>
      <c r="AD74" s="199"/>
      <c r="AE74" s="169"/>
      <c r="AF74" s="199"/>
      <c r="AG74" s="169"/>
      <c r="AH74" s="199"/>
      <c r="AI74" s="169"/>
      <c r="AJ74" s="199"/>
      <c r="AK74" s="169"/>
      <c r="AL74" s="199"/>
      <c r="AM74" s="169"/>
      <c r="AN74" s="199"/>
      <c r="AO74" s="169"/>
      <c r="AP74" s="199"/>
      <c r="AQ74" s="169"/>
      <c r="AR74" s="199"/>
      <c r="AS74" s="169"/>
      <c r="AT74" s="199"/>
      <c r="AU74" s="169"/>
      <c r="AV74" s="199"/>
      <c r="AW74" s="169"/>
      <c r="AX74" s="199"/>
      <c r="AY74" s="169"/>
      <c r="AZ74" s="199"/>
      <c r="BA74" s="169"/>
      <c r="BB74" s="199"/>
      <c r="BC74" s="169"/>
      <c r="BD74" s="199"/>
      <c r="BE74" s="169"/>
      <c r="BF74" s="199"/>
      <c r="BG74" s="169"/>
      <c r="BH74" s="194"/>
      <c r="BI74" s="105" t="str">
        <f>IF(OR(Gesamtstunden=0,SUM($E$15:$BG$15)=0,B72=""),"",BQ72)</f>
        <v/>
      </c>
      <c r="BJ74" s="105" t="str">
        <f>IF(OR(Gesamtstunden=0,SUM($E$15:$BG$15)=0,B72=""),"",BR72)</f>
        <v/>
      </c>
      <c r="BK74" s="109" t="str">
        <f t="shared" ref="BK74" si="88">IF(BI74="","",IF(BI74=0,0,BT72))</f>
        <v/>
      </c>
      <c r="BL74" s="105" t="str">
        <f>IF(OR(Gesamtstunden=0,SUM($E$15:$BG$15)=0,B72=""),"",BU72)</f>
        <v/>
      </c>
      <c r="BM74" s="107" t="str">
        <f>IF(BW72="ja","Es fehlen Angaben zum Berufsfeld!","")</f>
        <v/>
      </c>
      <c r="BN74" s="140"/>
      <c r="BO74" s="140">
        <f t="shared" ref="BO74" si="89">BO72</f>
        <v>0</v>
      </c>
      <c r="BP74" s="139"/>
      <c r="BQ74" s="99"/>
      <c r="BR74" s="119"/>
      <c r="BS74" s="99"/>
      <c r="BT74" s="163"/>
      <c r="BU74" s="99"/>
      <c r="BV74" s="146"/>
      <c r="BW74" s="133"/>
      <c r="BX74" s="146"/>
      <c r="BY74" s="132" t="s">
        <v>168</v>
      </c>
      <c r="BZ74" s="99">
        <f>IF(Gesamtstunden=0,0,IF(SUM(CA74:DB74)&gt;0,1,IF(AND(BQ72&gt;0,Gesamtstunden&lt;BQ72),1,0)))</f>
        <v>0</v>
      </c>
      <c r="CA74" s="95">
        <f>IF(CA$16="",0,IF(CA72&gt;CA$15,1,0))</f>
        <v>0</v>
      </c>
      <c r="CB74" s="95">
        <f t="shared" ref="CB74:DB74" si="90">IF(CB$16="",0,IF(CB72&gt;CB$15,1,0))</f>
        <v>0</v>
      </c>
      <c r="CC74" s="95">
        <f t="shared" si="90"/>
        <v>0</v>
      </c>
      <c r="CD74" s="95">
        <f t="shared" si="90"/>
        <v>0</v>
      </c>
      <c r="CE74" s="95">
        <f t="shared" si="90"/>
        <v>0</v>
      </c>
      <c r="CF74" s="95">
        <f t="shared" si="90"/>
        <v>0</v>
      </c>
      <c r="CG74" s="95">
        <f t="shared" si="90"/>
        <v>0</v>
      </c>
      <c r="CH74" s="95">
        <f t="shared" si="90"/>
        <v>0</v>
      </c>
      <c r="CI74" s="95">
        <f t="shared" si="90"/>
        <v>0</v>
      </c>
      <c r="CJ74" s="95">
        <f t="shared" si="90"/>
        <v>0</v>
      </c>
      <c r="CK74" s="95">
        <f t="shared" si="90"/>
        <v>0</v>
      </c>
      <c r="CL74" s="95">
        <f t="shared" si="90"/>
        <v>0</v>
      </c>
      <c r="CM74" s="95">
        <f t="shared" si="90"/>
        <v>0</v>
      </c>
      <c r="CN74" s="95">
        <f t="shared" si="90"/>
        <v>0</v>
      </c>
      <c r="CO74" s="95">
        <f t="shared" si="90"/>
        <v>0</v>
      </c>
      <c r="CP74" s="95">
        <f t="shared" si="90"/>
        <v>0</v>
      </c>
      <c r="CQ74" s="95">
        <f t="shared" si="90"/>
        <v>0</v>
      </c>
      <c r="CR74" s="95">
        <f t="shared" si="90"/>
        <v>0</v>
      </c>
      <c r="CS74" s="95">
        <f t="shared" si="90"/>
        <v>0</v>
      </c>
      <c r="CT74" s="95">
        <f t="shared" si="90"/>
        <v>0</v>
      </c>
      <c r="CU74" s="95">
        <f t="shared" si="90"/>
        <v>0</v>
      </c>
      <c r="CV74" s="95">
        <f t="shared" si="90"/>
        <v>0</v>
      </c>
      <c r="CW74" s="95">
        <f t="shared" si="90"/>
        <v>0</v>
      </c>
      <c r="CX74" s="95">
        <f t="shared" si="90"/>
        <v>0</v>
      </c>
      <c r="CY74" s="95">
        <f t="shared" si="90"/>
        <v>0</v>
      </c>
      <c r="CZ74" s="95">
        <f t="shared" si="90"/>
        <v>0</v>
      </c>
      <c r="DA74" s="95">
        <f t="shared" si="90"/>
        <v>0</v>
      </c>
      <c r="DB74" s="95">
        <f t="shared" si="90"/>
        <v>0</v>
      </c>
    </row>
    <row r="75" spans="1:106" ht="2.15" customHeight="1" x14ac:dyDescent="0.25">
      <c r="A75" s="29"/>
      <c r="B75" s="120"/>
      <c r="C75" s="193"/>
      <c r="D75" s="199"/>
      <c r="E75" s="207"/>
      <c r="F75" s="199"/>
      <c r="G75" s="207"/>
      <c r="H75" s="199"/>
      <c r="I75" s="207"/>
      <c r="J75" s="199"/>
      <c r="K75" s="207"/>
      <c r="L75" s="199"/>
      <c r="M75" s="207"/>
      <c r="N75" s="199"/>
      <c r="O75" s="207"/>
      <c r="P75" s="199"/>
      <c r="Q75" s="207"/>
      <c r="R75" s="199"/>
      <c r="S75" s="207"/>
      <c r="T75" s="199"/>
      <c r="U75" s="193"/>
      <c r="V75" s="199"/>
      <c r="W75" s="207"/>
      <c r="X75" s="199"/>
      <c r="Y75" s="207"/>
      <c r="Z75" s="199"/>
      <c r="AA75" s="207"/>
      <c r="AB75" s="199"/>
      <c r="AC75" s="208"/>
      <c r="AD75" s="199"/>
      <c r="AE75" s="208"/>
      <c r="AF75" s="199"/>
      <c r="AG75" s="208"/>
      <c r="AH75" s="199"/>
      <c r="AI75" s="208"/>
      <c r="AJ75" s="199"/>
      <c r="AK75" s="208"/>
      <c r="AL75" s="199"/>
      <c r="AM75" s="208"/>
      <c r="AN75" s="199"/>
      <c r="AO75" s="208"/>
      <c r="AP75" s="199"/>
      <c r="AQ75" s="208"/>
      <c r="AR75" s="199"/>
      <c r="AS75" s="208"/>
      <c r="AT75" s="199"/>
      <c r="AU75" s="208"/>
      <c r="AV75" s="199"/>
      <c r="AW75" s="208"/>
      <c r="AX75" s="199"/>
      <c r="AY75" s="208"/>
      <c r="AZ75" s="199"/>
      <c r="BA75" s="208"/>
      <c r="BB75" s="199"/>
      <c r="BC75" s="208"/>
      <c r="BD75" s="199"/>
      <c r="BE75" s="208"/>
      <c r="BF75" s="199"/>
      <c r="BG75" s="209"/>
      <c r="BH75" s="194"/>
      <c r="BI75" s="105"/>
      <c r="BJ75" s="105"/>
      <c r="BK75" s="109"/>
      <c r="BL75" s="105"/>
      <c r="BM75" s="107"/>
      <c r="BN75" s="140"/>
      <c r="BO75" s="140">
        <f t="shared" ref="BO75" si="91">BO72</f>
        <v>0</v>
      </c>
      <c r="BP75" s="139"/>
      <c r="BQ75" s="99"/>
      <c r="BR75" s="119"/>
      <c r="BS75" s="99"/>
      <c r="BT75" s="163"/>
      <c r="BU75" s="99"/>
      <c r="BV75" s="146"/>
      <c r="BW75" s="133"/>
      <c r="BX75" s="146"/>
      <c r="BY75" s="132"/>
      <c r="BZ75" s="99"/>
      <c r="CA75" s="95"/>
      <c r="CB75" s="95"/>
      <c r="CC75" s="95"/>
      <c r="CD75" s="95"/>
      <c r="CE75" s="95"/>
      <c r="CF75" s="95"/>
      <c r="CG75" s="95"/>
      <c r="CH75" s="95"/>
      <c r="CI75" s="95"/>
      <c r="CJ75" s="95"/>
      <c r="CK75" s="95"/>
      <c r="CL75" s="95"/>
      <c r="CM75" s="95"/>
      <c r="CN75" s="95"/>
      <c r="CO75" s="95"/>
      <c r="CP75" s="95"/>
      <c r="CQ75" s="95"/>
      <c r="CR75" s="95"/>
      <c r="CS75" s="95"/>
      <c r="CT75" s="95"/>
      <c r="CU75" s="95"/>
      <c r="CV75" s="95"/>
      <c r="CW75" s="95"/>
      <c r="CX75" s="95"/>
      <c r="CY75" s="95"/>
      <c r="CZ75" s="95"/>
      <c r="DA75" s="95"/>
      <c r="DB75" s="95"/>
    </row>
    <row r="76" spans="1:106" ht="18" customHeight="1" x14ac:dyDescent="0.25">
      <c r="A76" s="30"/>
      <c r="B76" s="115"/>
      <c r="C76" s="112"/>
      <c r="D76" s="194"/>
      <c r="E76" s="170"/>
      <c r="F76" s="200"/>
      <c r="G76" s="170"/>
      <c r="H76" s="200"/>
      <c r="I76" s="170"/>
      <c r="J76" s="200"/>
      <c r="K76" s="170"/>
      <c r="L76" s="200"/>
      <c r="M76" s="170"/>
      <c r="N76" s="200"/>
      <c r="O76" s="170"/>
      <c r="P76" s="200"/>
      <c r="Q76" s="170"/>
      <c r="R76" s="200"/>
      <c r="S76" s="170"/>
      <c r="T76" s="200"/>
      <c r="U76" s="170"/>
      <c r="V76" s="200"/>
      <c r="W76" s="170"/>
      <c r="X76" s="200"/>
      <c r="Y76" s="170"/>
      <c r="Z76" s="200"/>
      <c r="AA76" s="170"/>
      <c r="AB76" s="200"/>
      <c r="AC76" s="170"/>
      <c r="AD76" s="200"/>
      <c r="AE76" s="170"/>
      <c r="AF76" s="200"/>
      <c r="AG76" s="170"/>
      <c r="AH76" s="200"/>
      <c r="AI76" s="170"/>
      <c r="AJ76" s="200"/>
      <c r="AK76" s="170"/>
      <c r="AL76" s="200"/>
      <c r="AM76" s="170"/>
      <c r="AN76" s="200"/>
      <c r="AO76" s="170"/>
      <c r="AP76" s="200"/>
      <c r="AQ76" s="170"/>
      <c r="AR76" s="200"/>
      <c r="AS76" s="170"/>
      <c r="AT76" s="200"/>
      <c r="AU76" s="170"/>
      <c r="AV76" s="200"/>
      <c r="AW76" s="170"/>
      <c r="AX76" s="200"/>
      <c r="AY76" s="170"/>
      <c r="AZ76" s="200"/>
      <c r="BA76" s="170"/>
      <c r="BB76" s="200"/>
      <c r="BC76" s="170"/>
      <c r="BD76" s="200"/>
      <c r="BE76" s="170"/>
      <c r="BF76" s="200"/>
      <c r="BG76" s="170"/>
      <c r="BH76" s="194"/>
      <c r="BI76" s="116"/>
      <c r="BJ76" s="116"/>
      <c r="BK76" s="117"/>
      <c r="BL76" s="116"/>
      <c r="BM76" s="107" t="str">
        <f>IF(AND(BZ74=1,BZ76=0),"Bitte die max. Anzahl an Gesamtstunden bzw. Stunden pro Tag beachten!",IF(AND(BZ74=0,BZ76=1),"Es fehlen Angaben zu den Kursstunden!",IF(AND(BZ74=1,BZ76=1),"Bitte die max. Anzahl an Stunden pro Tag beachten!",IF(AND(C72="nein",BI74&gt;30),"Die max. Stundenzahl ist überschritten!",""))))</f>
        <v/>
      </c>
      <c r="BN76" s="140" t="str">
        <f t="shared" ref="BN76" si="92">IF(B72&lt;&gt;"",1,"")</f>
        <v/>
      </c>
      <c r="BO76" s="140">
        <f t="shared" ref="BO76" si="93">BO72</f>
        <v>0</v>
      </c>
      <c r="BP76" s="139"/>
      <c r="BQ76" s="99"/>
      <c r="BR76" s="119"/>
      <c r="BS76" s="99"/>
      <c r="BT76" s="163"/>
      <c r="BU76" s="99"/>
      <c r="BV76" s="146"/>
      <c r="BW76" s="133"/>
      <c r="BX76" s="146"/>
      <c r="BY76" s="132" t="s">
        <v>169</v>
      </c>
      <c r="BZ76" s="99">
        <f>IF(Gesamtstunden=0,0,IF(SUM(CA76:DB76)&gt;0,1,IF(AND(BQ72&gt;0,Gesamtstunden&gt;BQ72),1,0)))</f>
        <v>0</v>
      </c>
      <c r="CA76" s="95">
        <f>IF(OR($B72="",CA$16=""),0,IF(CA72&lt;CA$15,1,0))</f>
        <v>0</v>
      </c>
      <c r="CB76" s="95">
        <f t="shared" ref="CB76:DB76" si="94">IF(OR($B72="",CB$16=""),0,IF(CB72&lt;CB$15,1,0))</f>
        <v>0</v>
      </c>
      <c r="CC76" s="95">
        <f t="shared" si="94"/>
        <v>0</v>
      </c>
      <c r="CD76" s="95">
        <f t="shared" si="94"/>
        <v>0</v>
      </c>
      <c r="CE76" s="95">
        <f t="shared" si="94"/>
        <v>0</v>
      </c>
      <c r="CF76" s="95">
        <f t="shared" si="94"/>
        <v>0</v>
      </c>
      <c r="CG76" s="95">
        <f t="shared" si="94"/>
        <v>0</v>
      </c>
      <c r="CH76" s="95">
        <f t="shared" si="94"/>
        <v>0</v>
      </c>
      <c r="CI76" s="95">
        <f t="shared" si="94"/>
        <v>0</v>
      </c>
      <c r="CJ76" s="95">
        <f t="shared" si="94"/>
        <v>0</v>
      </c>
      <c r="CK76" s="95">
        <f t="shared" si="94"/>
        <v>0</v>
      </c>
      <c r="CL76" s="95">
        <f t="shared" si="94"/>
        <v>0</v>
      </c>
      <c r="CM76" s="95">
        <f t="shared" si="94"/>
        <v>0</v>
      </c>
      <c r="CN76" s="95">
        <f t="shared" si="94"/>
        <v>0</v>
      </c>
      <c r="CO76" s="95">
        <f t="shared" si="94"/>
        <v>0</v>
      </c>
      <c r="CP76" s="95">
        <f t="shared" si="94"/>
        <v>0</v>
      </c>
      <c r="CQ76" s="95">
        <f t="shared" si="94"/>
        <v>0</v>
      </c>
      <c r="CR76" s="95">
        <f t="shared" si="94"/>
        <v>0</v>
      </c>
      <c r="CS76" s="95">
        <f t="shared" si="94"/>
        <v>0</v>
      </c>
      <c r="CT76" s="95">
        <f t="shared" si="94"/>
        <v>0</v>
      </c>
      <c r="CU76" s="95">
        <f t="shared" si="94"/>
        <v>0</v>
      </c>
      <c r="CV76" s="95">
        <f t="shared" si="94"/>
        <v>0</v>
      </c>
      <c r="CW76" s="95">
        <f t="shared" si="94"/>
        <v>0</v>
      </c>
      <c r="CX76" s="95">
        <f t="shared" si="94"/>
        <v>0</v>
      </c>
      <c r="CY76" s="95">
        <f t="shared" si="94"/>
        <v>0</v>
      </c>
      <c r="CZ76" s="95">
        <f t="shared" si="94"/>
        <v>0</v>
      </c>
      <c r="DA76" s="95">
        <f t="shared" si="94"/>
        <v>0</v>
      </c>
      <c r="DB76" s="95">
        <f t="shared" si="94"/>
        <v>0</v>
      </c>
    </row>
    <row r="77" spans="1:106" ht="5.15" customHeight="1" x14ac:dyDescent="0.25">
      <c r="BN77" s="141"/>
      <c r="BO77" s="140"/>
      <c r="BP77" s="139"/>
      <c r="BQ77" s="101"/>
      <c r="BR77" s="161"/>
      <c r="BS77" s="101"/>
      <c r="BT77" s="161"/>
      <c r="BU77" s="99"/>
      <c r="BV77" s="137"/>
      <c r="BW77" s="135"/>
      <c r="BX77" s="137"/>
      <c r="BY77" s="96"/>
      <c r="BZ77" s="101"/>
      <c r="CA77" s="96"/>
      <c r="CB77" s="96"/>
      <c r="CC77" s="96"/>
      <c r="CD77" s="96"/>
      <c r="CE77" s="96"/>
      <c r="CF77" s="96"/>
      <c r="CG77" s="96"/>
      <c r="CH77" s="96"/>
      <c r="CI77" s="96"/>
      <c r="CJ77" s="96"/>
      <c r="CK77" s="96"/>
      <c r="CL77" s="96"/>
      <c r="CM77" s="96"/>
      <c r="CN77" s="96"/>
      <c r="CO77" s="96"/>
      <c r="CP77" s="96"/>
      <c r="CQ77" s="96"/>
      <c r="CR77" s="96"/>
      <c r="CS77" s="96"/>
      <c r="CT77" s="96"/>
      <c r="CU77" s="96"/>
      <c r="CV77" s="96"/>
      <c r="CW77" s="96"/>
      <c r="CX77" s="96"/>
      <c r="CY77" s="96"/>
      <c r="CZ77" s="96"/>
      <c r="DA77" s="96"/>
      <c r="DB77" s="96"/>
    </row>
    <row r="78" spans="1:106" ht="18" customHeight="1" x14ac:dyDescent="0.25">
      <c r="A78" s="28">
        <v>11</v>
      </c>
      <c r="B78" s="118" t="str">
        <f>VLOOKUP(A78,'Kopierhilfe TN-Daten'!$A$2:$D$31,4)</f>
        <v/>
      </c>
      <c r="C78" s="169"/>
      <c r="D78" s="194"/>
      <c r="E78" s="168"/>
      <c r="F78" s="198"/>
      <c r="G78" s="168"/>
      <c r="H78" s="198"/>
      <c r="I78" s="168"/>
      <c r="J78" s="198"/>
      <c r="K78" s="168"/>
      <c r="L78" s="198"/>
      <c r="M78" s="168"/>
      <c r="N78" s="198"/>
      <c r="O78" s="168"/>
      <c r="P78" s="198"/>
      <c r="Q78" s="168"/>
      <c r="R78" s="198"/>
      <c r="S78" s="168"/>
      <c r="T78" s="198"/>
      <c r="U78" s="168"/>
      <c r="V78" s="198"/>
      <c r="W78" s="168"/>
      <c r="X78" s="198"/>
      <c r="Y78" s="168"/>
      <c r="Z78" s="198"/>
      <c r="AA78" s="168"/>
      <c r="AB78" s="198"/>
      <c r="AC78" s="168"/>
      <c r="AD78" s="198"/>
      <c r="AE78" s="168"/>
      <c r="AF78" s="198"/>
      <c r="AG78" s="168"/>
      <c r="AH78" s="198"/>
      <c r="AI78" s="168"/>
      <c r="AJ78" s="198"/>
      <c r="AK78" s="168"/>
      <c r="AL78" s="198"/>
      <c r="AM78" s="168"/>
      <c r="AN78" s="198"/>
      <c r="AO78" s="168"/>
      <c r="AP78" s="198"/>
      <c r="AQ78" s="168"/>
      <c r="AR78" s="198"/>
      <c r="AS78" s="168"/>
      <c r="AT78" s="198"/>
      <c r="AU78" s="168"/>
      <c r="AV78" s="198"/>
      <c r="AW78" s="168"/>
      <c r="AX78" s="198"/>
      <c r="AY78" s="168"/>
      <c r="AZ78" s="198"/>
      <c r="BA78" s="168"/>
      <c r="BB78" s="198"/>
      <c r="BC78" s="168"/>
      <c r="BD78" s="198"/>
      <c r="BE78" s="168"/>
      <c r="BF78" s="198"/>
      <c r="BG78" s="168"/>
      <c r="BH78" s="194"/>
      <c r="BI78" s="106"/>
      <c r="BJ78" s="106"/>
      <c r="BK78" s="106"/>
      <c r="BL78" s="106"/>
      <c r="BM78" s="107" t="str">
        <f>IF(AND(B78="",BQ78&gt;0),"Bitte den Namen der Schülerin/des Schülers erfassen!","")</f>
        <v/>
      </c>
      <c r="BN78" s="140"/>
      <c r="BO78" s="140">
        <f t="shared" ref="BO78" si="95">IF(OR(BM78&lt;&gt;"",BM80&lt;&gt;"",BM82&lt;&gt;""),1,0)</f>
        <v>0</v>
      </c>
      <c r="BP78" s="139"/>
      <c r="BQ78" s="99">
        <f>SUMPRODUCT(($E$15:$BG$15=Haushaltsjahr)*(E78:BG78&lt;&gt;"")*(E82:BG82))</f>
        <v>0</v>
      </c>
      <c r="BR78" s="119">
        <f>SUMPRODUCT(($E$15:$BG$15=Haushaltsjahr)*(E78:BG78=$BR$16)*(E82:BG82))</f>
        <v>0</v>
      </c>
      <c r="BS78" s="99">
        <f>SUMPRODUCT(($E$15:$BG$15=Haushaltsjahr)*(E78:BG78=$BS$16)*(E82:BG82))</f>
        <v>0</v>
      </c>
      <c r="BT78" s="163">
        <f>IF(BQ78=0,0,ROUND(BR78/BQ78,4))</f>
        <v>0</v>
      </c>
      <c r="BU78" s="99">
        <f>IF(BW78="ja",0,IF(BT78&gt;=60%,BR78+BS78,BR78))</f>
        <v>0</v>
      </c>
      <c r="BV78" s="146"/>
      <c r="BW78" s="134" t="str">
        <f>IF(SUMPRODUCT((E78:BG78=$BR$16)*(E80:BG80="")*($E$15:$BG$15&lt;&gt;0))&gt;0,"ja",
IF(SUMPRODUCT((E78:BG78=$BS$16)*(E80:BG80="")*($E$15:$BG$15&lt;&gt;0))&gt;0,"ja","nein"))</f>
        <v>nein</v>
      </c>
      <c r="BX78" s="146"/>
      <c r="BY78" s="132" t="s">
        <v>10</v>
      </c>
      <c r="BZ78" s="99"/>
      <c r="CA78" s="119">
        <f t="shared" ref="CA78:DB78" si="96">IF(CA$16="",0,SUMPRODUCT(($E78:$BG78&lt;&gt;"")*($E82:$BG82)*($E$16:$BG$16=CA$16)))</f>
        <v>0</v>
      </c>
      <c r="CB78" s="119">
        <f t="shared" si="96"/>
        <v>0</v>
      </c>
      <c r="CC78" s="119">
        <f t="shared" si="96"/>
        <v>0</v>
      </c>
      <c r="CD78" s="119">
        <f t="shared" si="96"/>
        <v>0</v>
      </c>
      <c r="CE78" s="119">
        <f t="shared" si="96"/>
        <v>0</v>
      </c>
      <c r="CF78" s="119">
        <f t="shared" si="96"/>
        <v>0</v>
      </c>
      <c r="CG78" s="119">
        <f t="shared" si="96"/>
        <v>0</v>
      </c>
      <c r="CH78" s="119">
        <f t="shared" si="96"/>
        <v>0</v>
      </c>
      <c r="CI78" s="119">
        <f t="shared" si="96"/>
        <v>0</v>
      </c>
      <c r="CJ78" s="119">
        <f t="shared" si="96"/>
        <v>0</v>
      </c>
      <c r="CK78" s="119">
        <f t="shared" si="96"/>
        <v>0</v>
      </c>
      <c r="CL78" s="119">
        <f t="shared" si="96"/>
        <v>0</v>
      </c>
      <c r="CM78" s="119">
        <f t="shared" si="96"/>
        <v>0</v>
      </c>
      <c r="CN78" s="119">
        <f t="shared" si="96"/>
        <v>0</v>
      </c>
      <c r="CO78" s="119">
        <f t="shared" si="96"/>
        <v>0</v>
      </c>
      <c r="CP78" s="119">
        <f t="shared" si="96"/>
        <v>0</v>
      </c>
      <c r="CQ78" s="119">
        <f t="shared" si="96"/>
        <v>0</v>
      </c>
      <c r="CR78" s="119">
        <f t="shared" si="96"/>
        <v>0</v>
      </c>
      <c r="CS78" s="119">
        <f t="shared" si="96"/>
        <v>0</v>
      </c>
      <c r="CT78" s="119">
        <f t="shared" si="96"/>
        <v>0</v>
      </c>
      <c r="CU78" s="119">
        <f t="shared" si="96"/>
        <v>0</v>
      </c>
      <c r="CV78" s="119">
        <f t="shared" si="96"/>
        <v>0</v>
      </c>
      <c r="CW78" s="119">
        <f t="shared" si="96"/>
        <v>0</v>
      </c>
      <c r="CX78" s="119">
        <f t="shared" si="96"/>
        <v>0</v>
      </c>
      <c r="CY78" s="119">
        <f t="shared" si="96"/>
        <v>0</v>
      </c>
      <c r="CZ78" s="119">
        <f t="shared" si="96"/>
        <v>0</v>
      </c>
      <c r="DA78" s="119">
        <f t="shared" si="96"/>
        <v>0</v>
      </c>
      <c r="DB78" s="119">
        <f t="shared" si="96"/>
        <v>0</v>
      </c>
    </row>
    <row r="79" spans="1:106" ht="2.15" customHeight="1" x14ac:dyDescent="0.25">
      <c r="A79" s="29"/>
      <c r="B79" s="194"/>
      <c r="C79" s="118"/>
      <c r="D79" s="199"/>
      <c r="E79" s="196"/>
      <c r="F79" s="199"/>
      <c r="G79" s="196"/>
      <c r="H79" s="199"/>
      <c r="I79" s="196"/>
      <c r="J79" s="199"/>
      <c r="K79" s="196"/>
      <c r="L79" s="199"/>
      <c r="M79" s="196"/>
      <c r="N79" s="199"/>
      <c r="O79" s="196"/>
      <c r="P79" s="199"/>
      <c r="Q79" s="196"/>
      <c r="R79" s="199"/>
      <c r="S79" s="196"/>
      <c r="T79" s="199"/>
      <c r="U79" s="196"/>
      <c r="V79" s="199"/>
      <c r="W79" s="196"/>
      <c r="X79" s="199"/>
      <c r="Y79" s="196"/>
      <c r="Z79" s="199"/>
      <c r="AA79" s="196"/>
      <c r="AB79" s="199"/>
      <c r="AC79" s="196"/>
      <c r="AD79" s="199"/>
      <c r="AE79" s="196"/>
      <c r="AF79" s="199"/>
      <c r="AG79" s="196"/>
      <c r="AH79" s="199"/>
      <c r="AI79" s="196"/>
      <c r="AJ79" s="199"/>
      <c r="AK79" s="196"/>
      <c r="AL79" s="199"/>
      <c r="AM79" s="196"/>
      <c r="AN79" s="199"/>
      <c r="AO79" s="196"/>
      <c r="AP79" s="199"/>
      <c r="AQ79" s="196"/>
      <c r="AR79" s="199"/>
      <c r="AS79" s="196"/>
      <c r="AT79" s="199"/>
      <c r="AU79" s="196"/>
      <c r="AV79" s="199"/>
      <c r="AW79" s="196"/>
      <c r="AX79" s="199"/>
      <c r="AY79" s="196"/>
      <c r="AZ79" s="199"/>
      <c r="BA79" s="196"/>
      <c r="BB79" s="199"/>
      <c r="BC79" s="196"/>
      <c r="BD79" s="199"/>
      <c r="BE79" s="196"/>
      <c r="BF79" s="199"/>
      <c r="BG79" s="197"/>
      <c r="BH79" s="194"/>
      <c r="BI79" s="195"/>
      <c r="BJ79" s="195"/>
      <c r="BK79" s="195"/>
      <c r="BL79" s="195"/>
      <c r="BM79" s="107"/>
      <c r="BN79" s="140"/>
      <c r="BO79" s="140">
        <f t="shared" ref="BO79" si="97">BO78</f>
        <v>0</v>
      </c>
      <c r="BP79" s="139"/>
      <c r="BQ79" s="99"/>
      <c r="BR79" s="119"/>
      <c r="BS79" s="99"/>
      <c r="BT79" s="163"/>
      <c r="BU79" s="99"/>
      <c r="BV79" s="146"/>
      <c r="BW79" s="134"/>
      <c r="BX79" s="146"/>
      <c r="BY79" s="132"/>
      <c r="BZ79" s="9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c r="CW79" s="119"/>
      <c r="CX79" s="119"/>
      <c r="CY79" s="119"/>
      <c r="CZ79" s="119"/>
      <c r="DA79" s="119"/>
      <c r="DB79" s="119"/>
    </row>
    <row r="80" spans="1:106" ht="18" customHeight="1" x14ac:dyDescent="0.25">
      <c r="A80" s="29"/>
      <c r="B80" s="120"/>
      <c r="C80" s="193"/>
      <c r="D80" s="199"/>
      <c r="E80" s="169"/>
      <c r="F80" s="199"/>
      <c r="G80" s="169"/>
      <c r="H80" s="199"/>
      <c r="I80" s="169"/>
      <c r="J80" s="199"/>
      <c r="K80" s="169"/>
      <c r="L80" s="199"/>
      <c r="M80" s="169"/>
      <c r="N80" s="199"/>
      <c r="O80" s="169"/>
      <c r="P80" s="199"/>
      <c r="Q80" s="169"/>
      <c r="R80" s="199"/>
      <c r="S80" s="169"/>
      <c r="T80" s="199"/>
      <c r="U80" s="169"/>
      <c r="V80" s="199"/>
      <c r="W80" s="169"/>
      <c r="X80" s="199"/>
      <c r="Y80" s="169"/>
      <c r="Z80" s="199"/>
      <c r="AA80" s="169"/>
      <c r="AB80" s="199"/>
      <c r="AC80" s="169"/>
      <c r="AD80" s="199"/>
      <c r="AE80" s="169"/>
      <c r="AF80" s="199"/>
      <c r="AG80" s="169"/>
      <c r="AH80" s="199"/>
      <c r="AI80" s="169"/>
      <c r="AJ80" s="199"/>
      <c r="AK80" s="169"/>
      <c r="AL80" s="199"/>
      <c r="AM80" s="169"/>
      <c r="AN80" s="199"/>
      <c r="AO80" s="169"/>
      <c r="AP80" s="199"/>
      <c r="AQ80" s="169"/>
      <c r="AR80" s="199"/>
      <c r="AS80" s="169"/>
      <c r="AT80" s="199"/>
      <c r="AU80" s="169"/>
      <c r="AV80" s="199"/>
      <c r="AW80" s="169"/>
      <c r="AX80" s="199"/>
      <c r="AY80" s="169"/>
      <c r="AZ80" s="199"/>
      <c r="BA80" s="169"/>
      <c r="BB80" s="199"/>
      <c r="BC80" s="169"/>
      <c r="BD80" s="199"/>
      <c r="BE80" s="169"/>
      <c r="BF80" s="199"/>
      <c r="BG80" s="169"/>
      <c r="BH80" s="194"/>
      <c r="BI80" s="105" t="str">
        <f>IF(OR(Gesamtstunden=0,SUM($E$15:$BG$15)=0,B78=""),"",BQ78)</f>
        <v/>
      </c>
      <c r="BJ80" s="105" t="str">
        <f>IF(OR(Gesamtstunden=0,SUM($E$15:$BG$15)=0,B78=""),"",BR78)</f>
        <v/>
      </c>
      <c r="BK80" s="109" t="str">
        <f t="shared" ref="BK80" si="98">IF(BI80="","",IF(BI80=0,0,BT78))</f>
        <v/>
      </c>
      <c r="BL80" s="105" t="str">
        <f>IF(OR(Gesamtstunden=0,SUM($E$15:$BG$15)=0,B78=""),"",BU78)</f>
        <v/>
      </c>
      <c r="BM80" s="107" t="str">
        <f>IF(BW78="ja","Es fehlen Angaben zum Berufsfeld!","")</f>
        <v/>
      </c>
      <c r="BN80" s="140"/>
      <c r="BO80" s="140">
        <f t="shared" ref="BO80" si="99">BO78</f>
        <v>0</v>
      </c>
      <c r="BP80" s="139"/>
      <c r="BQ80" s="99"/>
      <c r="BR80" s="119"/>
      <c r="BS80" s="99"/>
      <c r="BT80" s="163"/>
      <c r="BU80" s="99"/>
      <c r="BV80" s="146"/>
      <c r="BW80" s="133"/>
      <c r="BX80" s="146"/>
      <c r="BY80" s="132" t="s">
        <v>168</v>
      </c>
      <c r="BZ80" s="99">
        <f>IF(Gesamtstunden=0,0,IF(SUM(CA80:DB80)&gt;0,1,IF(AND(BQ78&gt;0,Gesamtstunden&lt;BQ78),1,0)))</f>
        <v>0</v>
      </c>
      <c r="CA80" s="95">
        <f>IF(CA$16="",0,IF(CA78&gt;CA$15,1,0))</f>
        <v>0</v>
      </c>
      <c r="CB80" s="95">
        <f t="shared" ref="CB80:DB80" si="100">IF(CB$16="",0,IF(CB78&gt;CB$15,1,0))</f>
        <v>0</v>
      </c>
      <c r="CC80" s="95">
        <f t="shared" si="100"/>
        <v>0</v>
      </c>
      <c r="CD80" s="95">
        <f t="shared" si="100"/>
        <v>0</v>
      </c>
      <c r="CE80" s="95">
        <f t="shared" si="100"/>
        <v>0</v>
      </c>
      <c r="CF80" s="95">
        <f t="shared" si="100"/>
        <v>0</v>
      </c>
      <c r="CG80" s="95">
        <f t="shared" si="100"/>
        <v>0</v>
      </c>
      <c r="CH80" s="95">
        <f t="shared" si="100"/>
        <v>0</v>
      </c>
      <c r="CI80" s="95">
        <f t="shared" si="100"/>
        <v>0</v>
      </c>
      <c r="CJ80" s="95">
        <f t="shared" si="100"/>
        <v>0</v>
      </c>
      <c r="CK80" s="95">
        <f t="shared" si="100"/>
        <v>0</v>
      </c>
      <c r="CL80" s="95">
        <f t="shared" si="100"/>
        <v>0</v>
      </c>
      <c r="CM80" s="95">
        <f t="shared" si="100"/>
        <v>0</v>
      </c>
      <c r="CN80" s="95">
        <f t="shared" si="100"/>
        <v>0</v>
      </c>
      <c r="CO80" s="95">
        <f t="shared" si="100"/>
        <v>0</v>
      </c>
      <c r="CP80" s="95">
        <f t="shared" si="100"/>
        <v>0</v>
      </c>
      <c r="CQ80" s="95">
        <f t="shared" si="100"/>
        <v>0</v>
      </c>
      <c r="CR80" s="95">
        <f t="shared" si="100"/>
        <v>0</v>
      </c>
      <c r="CS80" s="95">
        <f t="shared" si="100"/>
        <v>0</v>
      </c>
      <c r="CT80" s="95">
        <f t="shared" si="100"/>
        <v>0</v>
      </c>
      <c r="CU80" s="95">
        <f t="shared" si="100"/>
        <v>0</v>
      </c>
      <c r="CV80" s="95">
        <f t="shared" si="100"/>
        <v>0</v>
      </c>
      <c r="CW80" s="95">
        <f t="shared" si="100"/>
        <v>0</v>
      </c>
      <c r="CX80" s="95">
        <f t="shared" si="100"/>
        <v>0</v>
      </c>
      <c r="CY80" s="95">
        <f t="shared" si="100"/>
        <v>0</v>
      </c>
      <c r="CZ80" s="95">
        <f t="shared" si="100"/>
        <v>0</v>
      </c>
      <c r="DA80" s="95">
        <f t="shared" si="100"/>
        <v>0</v>
      </c>
      <c r="DB80" s="95">
        <f t="shared" si="100"/>
        <v>0</v>
      </c>
    </row>
    <row r="81" spans="1:106" ht="2.15" customHeight="1" x14ac:dyDescent="0.25">
      <c r="A81" s="29"/>
      <c r="B81" s="120"/>
      <c r="C81" s="193"/>
      <c r="D81" s="199"/>
      <c r="E81" s="207"/>
      <c r="F81" s="199"/>
      <c r="G81" s="207"/>
      <c r="H81" s="199"/>
      <c r="I81" s="207"/>
      <c r="J81" s="199"/>
      <c r="K81" s="207"/>
      <c r="L81" s="199"/>
      <c r="M81" s="207"/>
      <c r="N81" s="199"/>
      <c r="O81" s="207"/>
      <c r="P81" s="199"/>
      <c r="Q81" s="207"/>
      <c r="R81" s="199"/>
      <c r="S81" s="207"/>
      <c r="T81" s="199"/>
      <c r="U81" s="193"/>
      <c r="V81" s="199"/>
      <c r="W81" s="207"/>
      <c r="X81" s="199"/>
      <c r="Y81" s="207"/>
      <c r="Z81" s="199"/>
      <c r="AA81" s="207"/>
      <c r="AB81" s="199"/>
      <c r="AC81" s="208"/>
      <c r="AD81" s="199"/>
      <c r="AE81" s="208"/>
      <c r="AF81" s="199"/>
      <c r="AG81" s="208"/>
      <c r="AH81" s="199"/>
      <c r="AI81" s="208"/>
      <c r="AJ81" s="199"/>
      <c r="AK81" s="208"/>
      <c r="AL81" s="199"/>
      <c r="AM81" s="208"/>
      <c r="AN81" s="199"/>
      <c r="AO81" s="208"/>
      <c r="AP81" s="199"/>
      <c r="AQ81" s="208"/>
      <c r="AR81" s="199"/>
      <c r="AS81" s="208"/>
      <c r="AT81" s="199"/>
      <c r="AU81" s="208"/>
      <c r="AV81" s="199"/>
      <c r="AW81" s="208"/>
      <c r="AX81" s="199"/>
      <c r="AY81" s="208"/>
      <c r="AZ81" s="199"/>
      <c r="BA81" s="208"/>
      <c r="BB81" s="199"/>
      <c r="BC81" s="208"/>
      <c r="BD81" s="199"/>
      <c r="BE81" s="208"/>
      <c r="BF81" s="199"/>
      <c r="BG81" s="209"/>
      <c r="BH81" s="194"/>
      <c r="BI81" s="105"/>
      <c r="BJ81" s="105"/>
      <c r="BK81" s="109"/>
      <c r="BL81" s="105"/>
      <c r="BM81" s="107"/>
      <c r="BN81" s="140"/>
      <c r="BO81" s="140">
        <f t="shared" ref="BO81" si="101">BO78</f>
        <v>0</v>
      </c>
      <c r="BP81" s="139"/>
      <c r="BQ81" s="99"/>
      <c r="BR81" s="119"/>
      <c r="BS81" s="99"/>
      <c r="BT81" s="163"/>
      <c r="BU81" s="99"/>
      <c r="BV81" s="146"/>
      <c r="BW81" s="133"/>
      <c r="BX81" s="146"/>
      <c r="BY81" s="132"/>
      <c r="BZ81" s="99"/>
      <c r="CA81" s="95"/>
      <c r="CB81" s="95"/>
      <c r="CC81" s="95"/>
      <c r="CD81" s="95"/>
      <c r="CE81" s="95"/>
      <c r="CF81" s="95"/>
      <c r="CG81" s="95"/>
      <c r="CH81" s="95"/>
      <c r="CI81" s="95"/>
      <c r="CJ81" s="95"/>
      <c r="CK81" s="95"/>
      <c r="CL81" s="95"/>
      <c r="CM81" s="95"/>
      <c r="CN81" s="95"/>
      <c r="CO81" s="95"/>
      <c r="CP81" s="95"/>
      <c r="CQ81" s="95"/>
      <c r="CR81" s="95"/>
      <c r="CS81" s="95"/>
      <c r="CT81" s="95"/>
      <c r="CU81" s="95"/>
      <c r="CV81" s="95"/>
      <c r="CW81" s="95"/>
      <c r="CX81" s="95"/>
      <c r="CY81" s="95"/>
      <c r="CZ81" s="95"/>
      <c r="DA81" s="95"/>
      <c r="DB81" s="95"/>
    </row>
    <row r="82" spans="1:106" ht="18" customHeight="1" x14ac:dyDescent="0.25">
      <c r="A82" s="30"/>
      <c r="B82" s="115"/>
      <c r="C82" s="112"/>
      <c r="D82" s="194"/>
      <c r="E82" s="170"/>
      <c r="F82" s="200"/>
      <c r="G82" s="170"/>
      <c r="H82" s="200"/>
      <c r="I82" s="170"/>
      <c r="J82" s="200"/>
      <c r="K82" s="170"/>
      <c r="L82" s="200"/>
      <c r="M82" s="170"/>
      <c r="N82" s="200"/>
      <c r="O82" s="170"/>
      <c r="P82" s="200"/>
      <c r="Q82" s="170"/>
      <c r="R82" s="200"/>
      <c r="S82" s="170"/>
      <c r="T82" s="200"/>
      <c r="U82" s="170"/>
      <c r="V82" s="200"/>
      <c r="W82" s="170"/>
      <c r="X82" s="200"/>
      <c r="Y82" s="170"/>
      <c r="Z82" s="200"/>
      <c r="AA82" s="170"/>
      <c r="AB82" s="200"/>
      <c r="AC82" s="170"/>
      <c r="AD82" s="200"/>
      <c r="AE82" s="170"/>
      <c r="AF82" s="200"/>
      <c r="AG82" s="170"/>
      <c r="AH82" s="200"/>
      <c r="AI82" s="170"/>
      <c r="AJ82" s="200"/>
      <c r="AK82" s="170"/>
      <c r="AL82" s="200"/>
      <c r="AM82" s="170"/>
      <c r="AN82" s="200"/>
      <c r="AO82" s="170"/>
      <c r="AP82" s="200"/>
      <c r="AQ82" s="170"/>
      <c r="AR82" s="200"/>
      <c r="AS82" s="170"/>
      <c r="AT82" s="200"/>
      <c r="AU82" s="170"/>
      <c r="AV82" s="200"/>
      <c r="AW82" s="170"/>
      <c r="AX82" s="200"/>
      <c r="AY82" s="170"/>
      <c r="AZ82" s="200"/>
      <c r="BA82" s="170"/>
      <c r="BB82" s="200"/>
      <c r="BC82" s="170"/>
      <c r="BD82" s="200"/>
      <c r="BE82" s="170"/>
      <c r="BF82" s="200"/>
      <c r="BG82" s="170"/>
      <c r="BH82" s="194"/>
      <c r="BI82" s="116"/>
      <c r="BJ82" s="116"/>
      <c r="BK82" s="117"/>
      <c r="BL82" s="116"/>
      <c r="BM82" s="107" t="str">
        <f>IF(AND(BZ80=1,BZ82=0),"Bitte die max. Anzahl an Gesamtstunden bzw. Stunden pro Tag beachten!",IF(AND(BZ80=0,BZ82=1),"Es fehlen Angaben zu den Kursstunden!",IF(AND(BZ80=1,BZ82=1),"Bitte die max. Anzahl an Stunden pro Tag beachten!",IF(AND(C78="nein",BI80&gt;30),"Die max. Stundenzahl ist überschritten!",""))))</f>
        <v/>
      </c>
      <c r="BN82" s="140" t="str">
        <f t="shared" ref="BN82" si="102">IF(B78&lt;&gt;"",1,"")</f>
        <v/>
      </c>
      <c r="BO82" s="140">
        <f t="shared" ref="BO82" si="103">BO78</f>
        <v>0</v>
      </c>
      <c r="BP82" s="139"/>
      <c r="BQ82" s="99"/>
      <c r="BR82" s="119"/>
      <c r="BS82" s="99"/>
      <c r="BT82" s="163"/>
      <c r="BU82" s="99"/>
      <c r="BV82" s="146"/>
      <c r="BW82" s="133"/>
      <c r="BX82" s="146"/>
      <c r="BY82" s="132" t="s">
        <v>169</v>
      </c>
      <c r="BZ82" s="99">
        <f>IF(Gesamtstunden=0,0,IF(SUM(CA82:DB82)&gt;0,1,IF(AND(BQ78&gt;0,Gesamtstunden&gt;BQ78),1,0)))</f>
        <v>0</v>
      </c>
      <c r="CA82" s="95">
        <f>IF(OR($B78="",CA$16=""),0,IF(CA78&lt;CA$15,1,0))</f>
        <v>0</v>
      </c>
      <c r="CB82" s="95">
        <f t="shared" ref="CB82:DB82" si="104">IF(OR($B78="",CB$16=""),0,IF(CB78&lt;CB$15,1,0))</f>
        <v>0</v>
      </c>
      <c r="CC82" s="95">
        <f t="shared" si="104"/>
        <v>0</v>
      </c>
      <c r="CD82" s="95">
        <f t="shared" si="104"/>
        <v>0</v>
      </c>
      <c r="CE82" s="95">
        <f t="shared" si="104"/>
        <v>0</v>
      </c>
      <c r="CF82" s="95">
        <f t="shared" si="104"/>
        <v>0</v>
      </c>
      <c r="CG82" s="95">
        <f t="shared" si="104"/>
        <v>0</v>
      </c>
      <c r="CH82" s="95">
        <f t="shared" si="104"/>
        <v>0</v>
      </c>
      <c r="CI82" s="95">
        <f t="shared" si="104"/>
        <v>0</v>
      </c>
      <c r="CJ82" s="95">
        <f t="shared" si="104"/>
        <v>0</v>
      </c>
      <c r="CK82" s="95">
        <f t="shared" si="104"/>
        <v>0</v>
      </c>
      <c r="CL82" s="95">
        <f t="shared" si="104"/>
        <v>0</v>
      </c>
      <c r="CM82" s="95">
        <f t="shared" si="104"/>
        <v>0</v>
      </c>
      <c r="CN82" s="95">
        <f t="shared" si="104"/>
        <v>0</v>
      </c>
      <c r="CO82" s="95">
        <f t="shared" si="104"/>
        <v>0</v>
      </c>
      <c r="CP82" s="95">
        <f t="shared" si="104"/>
        <v>0</v>
      </c>
      <c r="CQ82" s="95">
        <f t="shared" si="104"/>
        <v>0</v>
      </c>
      <c r="CR82" s="95">
        <f t="shared" si="104"/>
        <v>0</v>
      </c>
      <c r="CS82" s="95">
        <f t="shared" si="104"/>
        <v>0</v>
      </c>
      <c r="CT82" s="95">
        <f t="shared" si="104"/>
        <v>0</v>
      </c>
      <c r="CU82" s="95">
        <f t="shared" si="104"/>
        <v>0</v>
      </c>
      <c r="CV82" s="95">
        <f t="shared" si="104"/>
        <v>0</v>
      </c>
      <c r="CW82" s="95">
        <f t="shared" si="104"/>
        <v>0</v>
      </c>
      <c r="CX82" s="95">
        <f t="shared" si="104"/>
        <v>0</v>
      </c>
      <c r="CY82" s="95">
        <f t="shared" si="104"/>
        <v>0</v>
      </c>
      <c r="CZ82" s="95">
        <f t="shared" si="104"/>
        <v>0</v>
      </c>
      <c r="DA82" s="95">
        <f t="shared" si="104"/>
        <v>0</v>
      </c>
      <c r="DB82" s="95">
        <f t="shared" si="104"/>
        <v>0</v>
      </c>
    </row>
    <row r="83" spans="1:106" ht="5.15" customHeight="1" x14ac:dyDescent="0.25">
      <c r="BN83" s="141"/>
      <c r="BO83" s="140"/>
      <c r="BP83" s="139"/>
      <c r="BQ83" s="101"/>
      <c r="BR83" s="161"/>
      <c r="BS83" s="101"/>
      <c r="BT83" s="161"/>
      <c r="BU83" s="99"/>
      <c r="BV83" s="137"/>
      <c r="BW83" s="135"/>
      <c r="BX83" s="137"/>
      <c r="BY83" s="96"/>
      <c r="BZ83" s="101"/>
      <c r="CA83" s="96"/>
      <c r="CB83" s="96"/>
      <c r="CC83" s="96"/>
      <c r="CD83" s="96"/>
      <c r="CE83" s="96"/>
      <c r="CF83" s="96"/>
      <c r="CG83" s="96"/>
      <c r="CH83" s="96"/>
      <c r="CI83" s="96"/>
      <c r="CJ83" s="96"/>
      <c r="CK83" s="96"/>
      <c r="CL83" s="96"/>
      <c r="CM83" s="96"/>
      <c r="CN83" s="96"/>
      <c r="CO83" s="96"/>
      <c r="CP83" s="96"/>
      <c r="CQ83" s="96"/>
      <c r="CR83" s="96"/>
      <c r="CS83" s="96"/>
      <c r="CT83" s="96"/>
      <c r="CU83" s="96"/>
      <c r="CV83" s="96"/>
      <c r="CW83" s="96"/>
      <c r="CX83" s="96"/>
      <c r="CY83" s="96"/>
      <c r="CZ83" s="96"/>
      <c r="DA83" s="96"/>
      <c r="DB83" s="96"/>
    </row>
    <row r="84" spans="1:106" ht="18" customHeight="1" x14ac:dyDescent="0.25">
      <c r="A84" s="28">
        <v>12</v>
      </c>
      <c r="B84" s="118" t="str">
        <f>VLOOKUP(A84,'Kopierhilfe TN-Daten'!$A$2:$D$31,4)</f>
        <v/>
      </c>
      <c r="C84" s="169"/>
      <c r="D84" s="194"/>
      <c r="E84" s="168"/>
      <c r="F84" s="198"/>
      <c r="G84" s="168"/>
      <c r="H84" s="198"/>
      <c r="I84" s="168"/>
      <c r="J84" s="198"/>
      <c r="K84" s="168"/>
      <c r="L84" s="198"/>
      <c r="M84" s="168"/>
      <c r="N84" s="198"/>
      <c r="O84" s="168"/>
      <c r="P84" s="198"/>
      <c r="Q84" s="168"/>
      <c r="R84" s="198"/>
      <c r="S84" s="168"/>
      <c r="T84" s="198"/>
      <c r="U84" s="168"/>
      <c r="V84" s="198"/>
      <c r="W84" s="168"/>
      <c r="X84" s="198"/>
      <c r="Y84" s="168"/>
      <c r="Z84" s="198"/>
      <c r="AA84" s="168"/>
      <c r="AB84" s="198"/>
      <c r="AC84" s="168"/>
      <c r="AD84" s="198"/>
      <c r="AE84" s="168"/>
      <c r="AF84" s="198"/>
      <c r="AG84" s="168"/>
      <c r="AH84" s="198"/>
      <c r="AI84" s="168"/>
      <c r="AJ84" s="198"/>
      <c r="AK84" s="168"/>
      <c r="AL84" s="198"/>
      <c r="AM84" s="168"/>
      <c r="AN84" s="198"/>
      <c r="AO84" s="168"/>
      <c r="AP84" s="198"/>
      <c r="AQ84" s="168"/>
      <c r="AR84" s="198"/>
      <c r="AS84" s="168"/>
      <c r="AT84" s="198"/>
      <c r="AU84" s="168"/>
      <c r="AV84" s="198"/>
      <c r="AW84" s="168"/>
      <c r="AX84" s="198"/>
      <c r="AY84" s="168"/>
      <c r="AZ84" s="198"/>
      <c r="BA84" s="168"/>
      <c r="BB84" s="198"/>
      <c r="BC84" s="168"/>
      <c r="BD84" s="198"/>
      <c r="BE84" s="168"/>
      <c r="BF84" s="198"/>
      <c r="BG84" s="168"/>
      <c r="BH84" s="194"/>
      <c r="BI84" s="106"/>
      <c r="BJ84" s="106"/>
      <c r="BK84" s="106"/>
      <c r="BL84" s="106"/>
      <c r="BM84" s="107" t="str">
        <f>IF(AND(B84="",BQ84&gt;0),"Bitte den Namen der Schülerin/des Schülers erfassen!","")</f>
        <v/>
      </c>
      <c r="BN84" s="140"/>
      <c r="BO84" s="140">
        <f t="shared" ref="BO84" si="105">IF(OR(BM84&lt;&gt;"",BM86&lt;&gt;"",BM88&lt;&gt;""),1,0)</f>
        <v>0</v>
      </c>
      <c r="BP84" s="139"/>
      <c r="BQ84" s="99">
        <f>SUMPRODUCT(($E$15:$BG$15=Haushaltsjahr)*(E84:BG84&lt;&gt;"")*(E88:BG88))</f>
        <v>0</v>
      </c>
      <c r="BR84" s="119">
        <f>SUMPRODUCT(($E$15:$BG$15=Haushaltsjahr)*(E84:BG84=$BR$16)*(E88:BG88))</f>
        <v>0</v>
      </c>
      <c r="BS84" s="99">
        <f>SUMPRODUCT(($E$15:$BG$15=Haushaltsjahr)*(E84:BG84=$BS$16)*(E88:BG88))</f>
        <v>0</v>
      </c>
      <c r="BT84" s="163">
        <f>IF(BQ84=0,0,ROUND(BR84/BQ84,4))</f>
        <v>0</v>
      </c>
      <c r="BU84" s="99">
        <f>IF(BW84="ja",0,IF(BT84&gt;=60%,BR84+BS84,BR84))</f>
        <v>0</v>
      </c>
      <c r="BV84" s="146"/>
      <c r="BW84" s="134" t="str">
        <f>IF(SUMPRODUCT((E84:BG84=$BR$16)*(E86:BG86="")*($E$15:$BG$15&lt;&gt;0))&gt;0,"ja",
IF(SUMPRODUCT((E84:BG84=$BS$16)*(E86:BG86="")*($E$15:$BG$15&lt;&gt;0))&gt;0,"ja","nein"))</f>
        <v>nein</v>
      </c>
      <c r="BX84" s="146"/>
      <c r="BY84" s="132" t="s">
        <v>10</v>
      </c>
      <c r="BZ84" s="99"/>
      <c r="CA84" s="119">
        <f t="shared" ref="CA84:DB84" si="106">IF(CA$16="",0,SUMPRODUCT(($E84:$BG84&lt;&gt;"")*($E88:$BG88)*($E$16:$BG$16=CA$16)))</f>
        <v>0</v>
      </c>
      <c r="CB84" s="119">
        <f t="shared" si="106"/>
        <v>0</v>
      </c>
      <c r="CC84" s="119">
        <f t="shared" si="106"/>
        <v>0</v>
      </c>
      <c r="CD84" s="119">
        <f t="shared" si="106"/>
        <v>0</v>
      </c>
      <c r="CE84" s="119">
        <f t="shared" si="106"/>
        <v>0</v>
      </c>
      <c r="CF84" s="119">
        <f t="shared" si="106"/>
        <v>0</v>
      </c>
      <c r="CG84" s="119">
        <f t="shared" si="106"/>
        <v>0</v>
      </c>
      <c r="CH84" s="119">
        <f t="shared" si="106"/>
        <v>0</v>
      </c>
      <c r="CI84" s="119">
        <f t="shared" si="106"/>
        <v>0</v>
      </c>
      <c r="CJ84" s="119">
        <f t="shared" si="106"/>
        <v>0</v>
      </c>
      <c r="CK84" s="119">
        <f t="shared" si="106"/>
        <v>0</v>
      </c>
      <c r="CL84" s="119">
        <f t="shared" si="106"/>
        <v>0</v>
      </c>
      <c r="CM84" s="119">
        <f t="shared" si="106"/>
        <v>0</v>
      </c>
      <c r="CN84" s="119">
        <f t="shared" si="106"/>
        <v>0</v>
      </c>
      <c r="CO84" s="119">
        <f t="shared" si="106"/>
        <v>0</v>
      </c>
      <c r="CP84" s="119">
        <f t="shared" si="106"/>
        <v>0</v>
      </c>
      <c r="CQ84" s="119">
        <f t="shared" si="106"/>
        <v>0</v>
      </c>
      <c r="CR84" s="119">
        <f t="shared" si="106"/>
        <v>0</v>
      </c>
      <c r="CS84" s="119">
        <f t="shared" si="106"/>
        <v>0</v>
      </c>
      <c r="CT84" s="119">
        <f t="shared" si="106"/>
        <v>0</v>
      </c>
      <c r="CU84" s="119">
        <f t="shared" si="106"/>
        <v>0</v>
      </c>
      <c r="CV84" s="119">
        <f t="shared" si="106"/>
        <v>0</v>
      </c>
      <c r="CW84" s="119">
        <f t="shared" si="106"/>
        <v>0</v>
      </c>
      <c r="CX84" s="119">
        <f t="shared" si="106"/>
        <v>0</v>
      </c>
      <c r="CY84" s="119">
        <f t="shared" si="106"/>
        <v>0</v>
      </c>
      <c r="CZ84" s="119">
        <f t="shared" si="106"/>
        <v>0</v>
      </c>
      <c r="DA84" s="119">
        <f t="shared" si="106"/>
        <v>0</v>
      </c>
      <c r="DB84" s="119">
        <f t="shared" si="106"/>
        <v>0</v>
      </c>
    </row>
    <row r="85" spans="1:106" ht="2.15" customHeight="1" x14ac:dyDescent="0.25">
      <c r="A85" s="29"/>
      <c r="B85" s="194"/>
      <c r="C85" s="118"/>
      <c r="D85" s="199"/>
      <c r="E85" s="196"/>
      <c r="F85" s="199"/>
      <c r="G85" s="196"/>
      <c r="H85" s="199"/>
      <c r="I85" s="196"/>
      <c r="J85" s="199"/>
      <c r="K85" s="196"/>
      <c r="L85" s="199"/>
      <c r="M85" s="196"/>
      <c r="N85" s="199"/>
      <c r="O85" s="196"/>
      <c r="P85" s="199"/>
      <c r="Q85" s="196"/>
      <c r="R85" s="199"/>
      <c r="S85" s="196"/>
      <c r="T85" s="199"/>
      <c r="U85" s="196"/>
      <c r="V85" s="199"/>
      <c r="W85" s="196"/>
      <c r="X85" s="199"/>
      <c r="Y85" s="196"/>
      <c r="Z85" s="199"/>
      <c r="AA85" s="196"/>
      <c r="AB85" s="199"/>
      <c r="AC85" s="196"/>
      <c r="AD85" s="199"/>
      <c r="AE85" s="196"/>
      <c r="AF85" s="199"/>
      <c r="AG85" s="196"/>
      <c r="AH85" s="199"/>
      <c r="AI85" s="196"/>
      <c r="AJ85" s="199"/>
      <c r="AK85" s="196"/>
      <c r="AL85" s="199"/>
      <c r="AM85" s="196"/>
      <c r="AN85" s="199"/>
      <c r="AO85" s="196"/>
      <c r="AP85" s="199"/>
      <c r="AQ85" s="196"/>
      <c r="AR85" s="199"/>
      <c r="AS85" s="196"/>
      <c r="AT85" s="199"/>
      <c r="AU85" s="196"/>
      <c r="AV85" s="199"/>
      <c r="AW85" s="196"/>
      <c r="AX85" s="199"/>
      <c r="AY85" s="196"/>
      <c r="AZ85" s="199"/>
      <c r="BA85" s="196"/>
      <c r="BB85" s="199"/>
      <c r="BC85" s="196"/>
      <c r="BD85" s="199"/>
      <c r="BE85" s="196"/>
      <c r="BF85" s="199"/>
      <c r="BG85" s="197"/>
      <c r="BH85" s="194"/>
      <c r="BI85" s="195"/>
      <c r="BJ85" s="195"/>
      <c r="BK85" s="195"/>
      <c r="BL85" s="195"/>
      <c r="BM85" s="107"/>
      <c r="BN85" s="140"/>
      <c r="BO85" s="140">
        <f t="shared" ref="BO85" si="107">BO84</f>
        <v>0</v>
      </c>
      <c r="BP85" s="139"/>
      <c r="BQ85" s="99"/>
      <c r="BR85" s="119"/>
      <c r="BS85" s="99"/>
      <c r="BT85" s="163"/>
      <c r="BU85" s="99"/>
      <c r="BV85" s="146"/>
      <c r="BW85" s="134"/>
      <c r="BX85" s="146"/>
      <c r="BY85" s="132"/>
      <c r="BZ85" s="99"/>
      <c r="CA85" s="119"/>
      <c r="CB85" s="119"/>
      <c r="CC85" s="119"/>
      <c r="CD85" s="119"/>
      <c r="CE85" s="119"/>
      <c r="CF85" s="119"/>
      <c r="CG85" s="119"/>
      <c r="CH85" s="119"/>
      <c r="CI85" s="119"/>
      <c r="CJ85" s="119"/>
      <c r="CK85" s="119"/>
      <c r="CL85" s="119"/>
      <c r="CM85" s="119"/>
      <c r="CN85" s="119"/>
      <c r="CO85" s="119"/>
      <c r="CP85" s="119"/>
      <c r="CQ85" s="119"/>
      <c r="CR85" s="119"/>
      <c r="CS85" s="119"/>
      <c r="CT85" s="119"/>
      <c r="CU85" s="119"/>
      <c r="CV85" s="119"/>
      <c r="CW85" s="119"/>
      <c r="CX85" s="119"/>
      <c r="CY85" s="119"/>
      <c r="CZ85" s="119"/>
      <c r="DA85" s="119"/>
      <c r="DB85" s="119"/>
    </row>
    <row r="86" spans="1:106" ht="18" customHeight="1" x14ac:dyDescent="0.25">
      <c r="A86" s="29"/>
      <c r="B86" s="120"/>
      <c r="C86" s="193"/>
      <c r="D86" s="199"/>
      <c r="E86" s="169"/>
      <c r="F86" s="199"/>
      <c r="G86" s="169"/>
      <c r="H86" s="199"/>
      <c r="I86" s="169"/>
      <c r="J86" s="199"/>
      <c r="K86" s="169"/>
      <c r="L86" s="199"/>
      <c r="M86" s="169"/>
      <c r="N86" s="199"/>
      <c r="O86" s="169"/>
      <c r="P86" s="199"/>
      <c r="Q86" s="169"/>
      <c r="R86" s="199"/>
      <c r="S86" s="169"/>
      <c r="T86" s="199"/>
      <c r="U86" s="169"/>
      <c r="V86" s="199"/>
      <c r="W86" s="169"/>
      <c r="X86" s="199"/>
      <c r="Y86" s="169"/>
      <c r="Z86" s="199"/>
      <c r="AA86" s="169"/>
      <c r="AB86" s="199"/>
      <c r="AC86" s="169"/>
      <c r="AD86" s="199"/>
      <c r="AE86" s="169"/>
      <c r="AF86" s="199"/>
      <c r="AG86" s="169"/>
      <c r="AH86" s="199"/>
      <c r="AI86" s="169"/>
      <c r="AJ86" s="199"/>
      <c r="AK86" s="169"/>
      <c r="AL86" s="199"/>
      <c r="AM86" s="169"/>
      <c r="AN86" s="199"/>
      <c r="AO86" s="169"/>
      <c r="AP86" s="199"/>
      <c r="AQ86" s="169"/>
      <c r="AR86" s="199"/>
      <c r="AS86" s="169"/>
      <c r="AT86" s="199"/>
      <c r="AU86" s="169"/>
      <c r="AV86" s="199"/>
      <c r="AW86" s="169"/>
      <c r="AX86" s="199"/>
      <c r="AY86" s="169"/>
      <c r="AZ86" s="199"/>
      <c r="BA86" s="169"/>
      <c r="BB86" s="199"/>
      <c r="BC86" s="169"/>
      <c r="BD86" s="199"/>
      <c r="BE86" s="169"/>
      <c r="BF86" s="199"/>
      <c r="BG86" s="169"/>
      <c r="BH86" s="194"/>
      <c r="BI86" s="105" t="str">
        <f>IF(OR(Gesamtstunden=0,SUM($E$15:$BG$15)=0,B84=""),"",BQ84)</f>
        <v/>
      </c>
      <c r="BJ86" s="105" t="str">
        <f>IF(OR(Gesamtstunden=0,SUM($E$15:$BG$15)=0,B84=""),"",BR84)</f>
        <v/>
      </c>
      <c r="BK86" s="109" t="str">
        <f t="shared" ref="BK86" si="108">IF(BI86="","",IF(BI86=0,0,BT84))</f>
        <v/>
      </c>
      <c r="BL86" s="105" t="str">
        <f>IF(OR(Gesamtstunden=0,SUM($E$15:$BG$15)=0,B84=""),"",BU84)</f>
        <v/>
      </c>
      <c r="BM86" s="107" t="str">
        <f>IF(BW84="ja","Es fehlen Angaben zum Berufsfeld!","")</f>
        <v/>
      </c>
      <c r="BN86" s="140"/>
      <c r="BO86" s="140">
        <f t="shared" ref="BO86" si="109">BO84</f>
        <v>0</v>
      </c>
      <c r="BP86" s="139"/>
      <c r="BQ86" s="99"/>
      <c r="BR86" s="119"/>
      <c r="BS86" s="99"/>
      <c r="BT86" s="163"/>
      <c r="BU86" s="99"/>
      <c r="BV86" s="146"/>
      <c r="BW86" s="133"/>
      <c r="BX86" s="146"/>
      <c r="BY86" s="132" t="s">
        <v>168</v>
      </c>
      <c r="BZ86" s="99">
        <f>IF(Gesamtstunden=0,0,IF(SUM(CA86:DB86)&gt;0,1,IF(AND(BQ84&gt;0,Gesamtstunden&lt;BQ84),1,0)))</f>
        <v>0</v>
      </c>
      <c r="CA86" s="95">
        <f>IF(CA$16="",0,IF(CA84&gt;CA$15,1,0))</f>
        <v>0</v>
      </c>
      <c r="CB86" s="95">
        <f t="shared" ref="CB86:DB86" si="110">IF(CB$16="",0,IF(CB84&gt;CB$15,1,0))</f>
        <v>0</v>
      </c>
      <c r="CC86" s="95">
        <f t="shared" si="110"/>
        <v>0</v>
      </c>
      <c r="CD86" s="95">
        <f t="shared" si="110"/>
        <v>0</v>
      </c>
      <c r="CE86" s="95">
        <f t="shared" si="110"/>
        <v>0</v>
      </c>
      <c r="CF86" s="95">
        <f t="shared" si="110"/>
        <v>0</v>
      </c>
      <c r="CG86" s="95">
        <f t="shared" si="110"/>
        <v>0</v>
      </c>
      <c r="CH86" s="95">
        <f t="shared" si="110"/>
        <v>0</v>
      </c>
      <c r="CI86" s="95">
        <f t="shared" si="110"/>
        <v>0</v>
      </c>
      <c r="CJ86" s="95">
        <f t="shared" si="110"/>
        <v>0</v>
      </c>
      <c r="CK86" s="95">
        <f t="shared" si="110"/>
        <v>0</v>
      </c>
      <c r="CL86" s="95">
        <f t="shared" si="110"/>
        <v>0</v>
      </c>
      <c r="CM86" s="95">
        <f t="shared" si="110"/>
        <v>0</v>
      </c>
      <c r="CN86" s="95">
        <f t="shared" si="110"/>
        <v>0</v>
      </c>
      <c r="CO86" s="95">
        <f t="shared" si="110"/>
        <v>0</v>
      </c>
      <c r="CP86" s="95">
        <f t="shared" si="110"/>
        <v>0</v>
      </c>
      <c r="CQ86" s="95">
        <f t="shared" si="110"/>
        <v>0</v>
      </c>
      <c r="CR86" s="95">
        <f t="shared" si="110"/>
        <v>0</v>
      </c>
      <c r="CS86" s="95">
        <f t="shared" si="110"/>
        <v>0</v>
      </c>
      <c r="CT86" s="95">
        <f t="shared" si="110"/>
        <v>0</v>
      </c>
      <c r="CU86" s="95">
        <f t="shared" si="110"/>
        <v>0</v>
      </c>
      <c r="CV86" s="95">
        <f t="shared" si="110"/>
        <v>0</v>
      </c>
      <c r="CW86" s="95">
        <f t="shared" si="110"/>
        <v>0</v>
      </c>
      <c r="CX86" s="95">
        <f t="shared" si="110"/>
        <v>0</v>
      </c>
      <c r="CY86" s="95">
        <f t="shared" si="110"/>
        <v>0</v>
      </c>
      <c r="CZ86" s="95">
        <f t="shared" si="110"/>
        <v>0</v>
      </c>
      <c r="DA86" s="95">
        <f t="shared" si="110"/>
        <v>0</v>
      </c>
      <c r="DB86" s="95">
        <f t="shared" si="110"/>
        <v>0</v>
      </c>
    </row>
    <row r="87" spans="1:106" ht="2.15" customHeight="1" x14ac:dyDescent="0.25">
      <c r="A87" s="29"/>
      <c r="B87" s="120"/>
      <c r="C87" s="193"/>
      <c r="D87" s="199"/>
      <c r="E87" s="207"/>
      <c r="F87" s="199"/>
      <c r="G87" s="207"/>
      <c r="H87" s="199"/>
      <c r="I87" s="207"/>
      <c r="J87" s="199"/>
      <c r="K87" s="207"/>
      <c r="L87" s="199"/>
      <c r="M87" s="207"/>
      <c r="N87" s="199"/>
      <c r="O87" s="207"/>
      <c r="P87" s="199"/>
      <c r="Q87" s="207"/>
      <c r="R87" s="199"/>
      <c r="S87" s="207"/>
      <c r="T87" s="199"/>
      <c r="U87" s="193"/>
      <c r="V87" s="199"/>
      <c r="W87" s="207"/>
      <c r="X87" s="199"/>
      <c r="Y87" s="207"/>
      <c r="Z87" s="199"/>
      <c r="AA87" s="207"/>
      <c r="AB87" s="199"/>
      <c r="AC87" s="208"/>
      <c r="AD87" s="199"/>
      <c r="AE87" s="208"/>
      <c r="AF87" s="199"/>
      <c r="AG87" s="208"/>
      <c r="AH87" s="199"/>
      <c r="AI87" s="208"/>
      <c r="AJ87" s="199"/>
      <c r="AK87" s="208"/>
      <c r="AL87" s="199"/>
      <c r="AM87" s="208"/>
      <c r="AN87" s="199"/>
      <c r="AO87" s="208"/>
      <c r="AP87" s="199"/>
      <c r="AQ87" s="208"/>
      <c r="AR87" s="199"/>
      <c r="AS87" s="208"/>
      <c r="AT87" s="199"/>
      <c r="AU87" s="208"/>
      <c r="AV87" s="199"/>
      <c r="AW87" s="208"/>
      <c r="AX87" s="199"/>
      <c r="AY87" s="208"/>
      <c r="AZ87" s="199"/>
      <c r="BA87" s="208"/>
      <c r="BB87" s="199"/>
      <c r="BC87" s="208"/>
      <c r="BD87" s="199"/>
      <c r="BE87" s="208"/>
      <c r="BF87" s="199"/>
      <c r="BG87" s="209"/>
      <c r="BH87" s="194"/>
      <c r="BI87" s="105"/>
      <c r="BJ87" s="105"/>
      <c r="BK87" s="109"/>
      <c r="BL87" s="105"/>
      <c r="BM87" s="107"/>
      <c r="BN87" s="140"/>
      <c r="BO87" s="140">
        <f t="shared" ref="BO87" si="111">BO84</f>
        <v>0</v>
      </c>
      <c r="BP87" s="139"/>
      <c r="BQ87" s="99"/>
      <c r="BR87" s="119"/>
      <c r="BS87" s="99"/>
      <c r="BT87" s="163"/>
      <c r="BU87" s="99"/>
      <c r="BV87" s="146"/>
      <c r="BW87" s="133"/>
      <c r="BX87" s="146"/>
      <c r="BY87" s="132"/>
      <c r="BZ87" s="99"/>
      <c r="CA87" s="95"/>
      <c r="CB87" s="95"/>
      <c r="CC87" s="95"/>
      <c r="CD87" s="95"/>
      <c r="CE87" s="95"/>
      <c r="CF87" s="95"/>
      <c r="CG87" s="95"/>
      <c r="CH87" s="95"/>
      <c r="CI87" s="95"/>
      <c r="CJ87" s="95"/>
      <c r="CK87" s="95"/>
      <c r="CL87" s="95"/>
      <c r="CM87" s="95"/>
      <c r="CN87" s="95"/>
      <c r="CO87" s="95"/>
      <c r="CP87" s="95"/>
      <c r="CQ87" s="95"/>
      <c r="CR87" s="95"/>
      <c r="CS87" s="95"/>
      <c r="CT87" s="95"/>
      <c r="CU87" s="95"/>
      <c r="CV87" s="95"/>
      <c r="CW87" s="95"/>
      <c r="CX87" s="95"/>
      <c r="CY87" s="95"/>
      <c r="CZ87" s="95"/>
      <c r="DA87" s="95"/>
      <c r="DB87" s="95"/>
    </row>
    <row r="88" spans="1:106" ht="18" customHeight="1" x14ac:dyDescent="0.25">
      <c r="A88" s="30"/>
      <c r="B88" s="115"/>
      <c r="C88" s="112"/>
      <c r="D88" s="194"/>
      <c r="E88" s="170"/>
      <c r="F88" s="200"/>
      <c r="G88" s="170"/>
      <c r="H88" s="200"/>
      <c r="I88" s="170"/>
      <c r="J88" s="200"/>
      <c r="K88" s="170"/>
      <c r="L88" s="200"/>
      <c r="M88" s="170"/>
      <c r="N88" s="200"/>
      <c r="O88" s="170"/>
      <c r="P88" s="200"/>
      <c r="Q88" s="170"/>
      <c r="R88" s="200"/>
      <c r="S88" s="170"/>
      <c r="T88" s="200"/>
      <c r="U88" s="170"/>
      <c r="V88" s="200"/>
      <c r="W88" s="170"/>
      <c r="X88" s="200"/>
      <c r="Y88" s="170"/>
      <c r="Z88" s="200"/>
      <c r="AA88" s="170"/>
      <c r="AB88" s="200"/>
      <c r="AC88" s="170"/>
      <c r="AD88" s="200"/>
      <c r="AE88" s="170"/>
      <c r="AF88" s="200"/>
      <c r="AG88" s="170"/>
      <c r="AH88" s="200"/>
      <c r="AI88" s="170"/>
      <c r="AJ88" s="200"/>
      <c r="AK88" s="170"/>
      <c r="AL88" s="200"/>
      <c r="AM88" s="170"/>
      <c r="AN88" s="200"/>
      <c r="AO88" s="170"/>
      <c r="AP88" s="200"/>
      <c r="AQ88" s="170"/>
      <c r="AR88" s="200"/>
      <c r="AS88" s="170"/>
      <c r="AT88" s="200"/>
      <c r="AU88" s="170"/>
      <c r="AV88" s="200"/>
      <c r="AW88" s="170"/>
      <c r="AX88" s="200"/>
      <c r="AY88" s="170"/>
      <c r="AZ88" s="200"/>
      <c r="BA88" s="170"/>
      <c r="BB88" s="200"/>
      <c r="BC88" s="170"/>
      <c r="BD88" s="200"/>
      <c r="BE88" s="170"/>
      <c r="BF88" s="200"/>
      <c r="BG88" s="170"/>
      <c r="BH88" s="194"/>
      <c r="BI88" s="116"/>
      <c r="BJ88" s="116"/>
      <c r="BK88" s="117"/>
      <c r="BL88" s="116"/>
      <c r="BM88" s="107" t="str">
        <f>IF(AND(BZ86=1,BZ88=0),"Bitte die max. Anzahl an Gesamtstunden bzw. Stunden pro Tag beachten!",IF(AND(BZ86=0,BZ88=1),"Es fehlen Angaben zu den Kursstunden!",IF(AND(BZ86=1,BZ88=1),"Bitte die max. Anzahl an Stunden pro Tag beachten!",IF(AND(C84="nein",BI86&gt;30),"Die max. Stundenzahl ist überschritten!",""))))</f>
        <v/>
      </c>
      <c r="BN88" s="140" t="str">
        <f t="shared" ref="BN88" si="112">IF(B84&lt;&gt;"",1,"")</f>
        <v/>
      </c>
      <c r="BO88" s="140">
        <f t="shared" ref="BO88" si="113">BO84</f>
        <v>0</v>
      </c>
      <c r="BP88" s="139"/>
      <c r="BQ88" s="99"/>
      <c r="BR88" s="119"/>
      <c r="BS88" s="99"/>
      <c r="BT88" s="163"/>
      <c r="BU88" s="99"/>
      <c r="BV88" s="146"/>
      <c r="BW88" s="133"/>
      <c r="BX88" s="146"/>
      <c r="BY88" s="132" t="s">
        <v>169</v>
      </c>
      <c r="BZ88" s="99">
        <f>IF(Gesamtstunden=0,0,IF(SUM(CA88:DB88)&gt;0,1,IF(AND(BQ84&gt;0,Gesamtstunden&gt;BQ84),1,0)))</f>
        <v>0</v>
      </c>
      <c r="CA88" s="95">
        <f>IF(OR($B84="",CA$16=""),0,IF(CA84&lt;CA$15,1,0))</f>
        <v>0</v>
      </c>
      <c r="CB88" s="95">
        <f t="shared" ref="CB88:DB88" si="114">IF(OR($B84="",CB$16=""),0,IF(CB84&lt;CB$15,1,0))</f>
        <v>0</v>
      </c>
      <c r="CC88" s="95">
        <f t="shared" si="114"/>
        <v>0</v>
      </c>
      <c r="CD88" s="95">
        <f t="shared" si="114"/>
        <v>0</v>
      </c>
      <c r="CE88" s="95">
        <f t="shared" si="114"/>
        <v>0</v>
      </c>
      <c r="CF88" s="95">
        <f t="shared" si="114"/>
        <v>0</v>
      </c>
      <c r="CG88" s="95">
        <f t="shared" si="114"/>
        <v>0</v>
      </c>
      <c r="CH88" s="95">
        <f t="shared" si="114"/>
        <v>0</v>
      </c>
      <c r="CI88" s="95">
        <f t="shared" si="114"/>
        <v>0</v>
      </c>
      <c r="CJ88" s="95">
        <f t="shared" si="114"/>
        <v>0</v>
      </c>
      <c r="CK88" s="95">
        <f t="shared" si="114"/>
        <v>0</v>
      </c>
      <c r="CL88" s="95">
        <f t="shared" si="114"/>
        <v>0</v>
      </c>
      <c r="CM88" s="95">
        <f t="shared" si="114"/>
        <v>0</v>
      </c>
      <c r="CN88" s="95">
        <f t="shared" si="114"/>
        <v>0</v>
      </c>
      <c r="CO88" s="95">
        <f t="shared" si="114"/>
        <v>0</v>
      </c>
      <c r="CP88" s="95">
        <f t="shared" si="114"/>
        <v>0</v>
      </c>
      <c r="CQ88" s="95">
        <f t="shared" si="114"/>
        <v>0</v>
      </c>
      <c r="CR88" s="95">
        <f t="shared" si="114"/>
        <v>0</v>
      </c>
      <c r="CS88" s="95">
        <f t="shared" si="114"/>
        <v>0</v>
      </c>
      <c r="CT88" s="95">
        <f t="shared" si="114"/>
        <v>0</v>
      </c>
      <c r="CU88" s="95">
        <f t="shared" si="114"/>
        <v>0</v>
      </c>
      <c r="CV88" s="95">
        <f t="shared" si="114"/>
        <v>0</v>
      </c>
      <c r="CW88" s="95">
        <f t="shared" si="114"/>
        <v>0</v>
      </c>
      <c r="CX88" s="95">
        <f t="shared" si="114"/>
        <v>0</v>
      </c>
      <c r="CY88" s="95">
        <f t="shared" si="114"/>
        <v>0</v>
      </c>
      <c r="CZ88" s="95">
        <f t="shared" si="114"/>
        <v>0</v>
      </c>
      <c r="DA88" s="95">
        <f t="shared" si="114"/>
        <v>0</v>
      </c>
      <c r="DB88" s="95">
        <f t="shared" si="114"/>
        <v>0</v>
      </c>
    </row>
    <row r="89" spans="1:106" ht="5.15" customHeight="1" x14ac:dyDescent="0.25">
      <c r="BN89" s="141"/>
      <c r="BO89" s="140"/>
      <c r="BP89" s="139"/>
      <c r="BQ89" s="101"/>
      <c r="BR89" s="161"/>
      <c r="BS89" s="101"/>
      <c r="BT89" s="161"/>
      <c r="BU89" s="99"/>
      <c r="BV89" s="137"/>
      <c r="BW89" s="135"/>
      <c r="BX89" s="137"/>
      <c r="BY89" s="96"/>
      <c r="BZ89" s="101"/>
      <c r="CA89" s="96"/>
      <c r="CB89" s="96"/>
      <c r="CC89" s="96"/>
      <c r="CD89" s="96"/>
      <c r="CE89" s="96"/>
      <c r="CF89" s="96"/>
      <c r="CG89" s="96"/>
      <c r="CH89" s="96"/>
      <c r="CI89" s="96"/>
      <c r="CJ89" s="96"/>
      <c r="CK89" s="96"/>
      <c r="CL89" s="96"/>
      <c r="CM89" s="96"/>
      <c r="CN89" s="96"/>
      <c r="CO89" s="96"/>
      <c r="CP89" s="96"/>
      <c r="CQ89" s="96"/>
      <c r="CR89" s="96"/>
      <c r="CS89" s="96"/>
      <c r="CT89" s="96"/>
      <c r="CU89" s="96"/>
      <c r="CV89" s="96"/>
      <c r="CW89" s="96"/>
      <c r="CX89" s="96"/>
      <c r="CY89" s="96"/>
      <c r="CZ89" s="96"/>
      <c r="DA89" s="96"/>
      <c r="DB89" s="96"/>
    </row>
    <row r="90" spans="1:106" ht="18" customHeight="1" x14ac:dyDescent="0.25">
      <c r="A90" s="28">
        <v>13</v>
      </c>
      <c r="B90" s="118" t="str">
        <f>VLOOKUP(A90,'Kopierhilfe TN-Daten'!$A$2:$D$31,4)</f>
        <v/>
      </c>
      <c r="C90" s="169"/>
      <c r="D90" s="194"/>
      <c r="E90" s="168"/>
      <c r="F90" s="198"/>
      <c r="G90" s="168"/>
      <c r="H90" s="198"/>
      <c r="I90" s="168"/>
      <c r="J90" s="198"/>
      <c r="K90" s="168"/>
      <c r="L90" s="198"/>
      <c r="M90" s="168"/>
      <c r="N90" s="198"/>
      <c r="O90" s="168"/>
      <c r="P90" s="198"/>
      <c r="Q90" s="168"/>
      <c r="R90" s="198"/>
      <c r="S90" s="168"/>
      <c r="T90" s="198"/>
      <c r="U90" s="168"/>
      <c r="V90" s="198"/>
      <c r="W90" s="168"/>
      <c r="X90" s="198"/>
      <c r="Y90" s="168"/>
      <c r="Z90" s="198"/>
      <c r="AA90" s="168"/>
      <c r="AB90" s="198"/>
      <c r="AC90" s="168"/>
      <c r="AD90" s="198"/>
      <c r="AE90" s="168"/>
      <c r="AF90" s="198"/>
      <c r="AG90" s="168"/>
      <c r="AH90" s="198"/>
      <c r="AI90" s="168"/>
      <c r="AJ90" s="198"/>
      <c r="AK90" s="168"/>
      <c r="AL90" s="198"/>
      <c r="AM90" s="168"/>
      <c r="AN90" s="198"/>
      <c r="AO90" s="168"/>
      <c r="AP90" s="198"/>
      <c r="AQ90" s="168"/>
      <c r="AR90" s="198"/>
      <c r="AS90" s="168"/>
      <c r="AT90" s="198"/>
      <c r="AU90" s="168"/>
      <c r="AV90" s="198"/>
      <c r="AW90" s="168"/>
      <c r="AX90" s="198"/>
      <c r="AY90" s="168"/>
      <c r="AZ90" s="198"/>
      <c r="BA90" s="168"/>
      <c r="BB90" s="198"/>
      <c r="BC90" s="168"/>
      <c r="BD90" s="198"/>
      <c r="BE90" s="168"/>
      <c r="BF90" s="198"/>
      <c r="BG90" s="168"/>
      <c r="BH90" s="194"/>
      <c r="BI90" s="106"/>
      <c r="BJ90" s="106"/>
      <c r="BK90" s="106"/>
      <c r="BL90" s="106"/>
      <c r="BM90" s="107" t="str">
        <f>IF(AND(B90="",BQ90&gt;0),"Bitte den Namen der Schülerin/des Schülers erfassen!","")</f>
        <v/>
      </c>
      <c r="BN90" s="140"/>
      <c r="BO90" s="140">
        <f t="shared" ref="BO90" si="115">IF(OR(BM90&lt;&gt;"",BM92&lt;&gt;"",BM94&lt;&gt;""),1,0)</f>
        <v>0</v>
      </c>
      <c r="BP90" s="139"/>
      <c r="BQ90" s="99">
        <f>SUMPRODUCT(($E$15:$BG$15=Haushaltsjahr)*(E90:BG90&lt;&gt;"")*(E94:BG94))</f>
        <v>0</v>
      </c>
      <c r="BR90" s="119">
        <f>SUMPRODUCT(($E$15:$BG$15=Haushaltsjahr)*(E90:BG90=$BR$16)*(E94:BG94))</f>
        <v>0</v>
      </c>
      <c r="BS90" s="99">
        <f>SUMPRODUCT(($E$15:$BG$15=Haushaltsjahr)*(E90:BG90=$BS$16)*(E94:BG94))</f>
        <v>0</v>
      </c>
      <c r="BT90" s="163">
        <f>IF(BQ90=0,0,ROUND(BR90/BQ90,4))</f>
        <v>0</v>
      </c>
      <c r="BU90" s="99">
        <f>IF(BW90="ja",0,IF(BT90&gt;=60%,BR90+BS90,BR90))</f>
        <v>0</v>
      </c>
      <c r="BV90" s="146"/>
      <c r="BW90" s="134" t="str">
        <f>IF(SUMPRODUCT((E90:BG90=$BR$16)*(E92:BG92="")*($E$15:$BG$15&lt;&gt;0))&gt;0,"ja",
IF(SUMPRODUCT((E90:BG90=$BS$16)*(E92:BG92="")*($E$15:$BG$15&lt;&gt;0))&gt;0,"ja","nein"))</f>
        <v>nein</v>
      </c>
      <c r="BX90" s="146"/>
      <c r="BY90" s="132" t="s">
        <v>10</v>
      </c>
      <c r="BZ90" s="99"/>
      <c r="CA90" s="119">
        <f t="shared" ref="CA90:DB90" si="116">IF(CA$16="",0,SUMPRODUCT(($E90:$BG90&lt;&gt;"")*($E94:$BG94)*($E$16:$BG$16=CA$16)))</f>
        <v>0</v>
      </c>
      <c r="CB90" s="119">
        <f t="shared" si="116"/>
        <v>0</v>
      </c>
      <c r="CC90" s="119">
        <f t="shared" si="116"/>
        <v>0</v>
      </c>
      <c r="CD90" s="119">
        <f t="shared" si="116"/>
        <v>0</v>
      </c>
      <c r="CE90" s="119">
        <f t="shared" si="116"/>
        <v>0</v>
      </c>
      <c r="CF90" s="119">
        <f t="shared" si="116"/>
        <v>0</v>
      </c>
      <c r="CG90" s="119">
        <f t="shared" si="116"/>
        <v>0</v>
      </c>
      <c r="CH90" s="119">
        <f t="shared" si="116"/>
        <v>0</v>
      </c>
      <c r="CI90" s="119">
        <f t="shared" si="116"/>
        <v>0</v>
      </c>
      <c r="CJ90" s="119">
        <f t="shared" si="116"/>
        <v>0</v>
      </c>
      <c r="CK90" s="119">
        <f t="shared" si="116"/>
        <v>0</v>
      </c>
      <c r="CL90" s="119">
        <f t="shared" si="116"/>
        <v>0</v>
      </c>
      <c r="CM90" s="119">
        <f t="shared" si="116"/>
        <v>0</v>
      </c>
      <c r="CN90" s="119">
        <f t="shared" si="116"/>
        <v>0</v>
      </c>
      <c r="CO90" s="119">
        <f t="shared" si="116"/>
        <v>0</v>
      </c>
      <c r="CP90" s="119">
        <f t="shared" si="116"/>
        <v>0</v>
      </c>
      <c r="CQ90" s="119">
        <f t="shared" si="116"/>
        <v>0</v>
      </c>
      <c r="CR90" s="119">
        <f t="shared" si="116"/>
        <v>0</v>
      </c>
      <c r="CS90" s="119">
        <f t="shared" si="116"/>
        <v>0</v>
      </c>
      <c r="CT90" s="119">
        <f t="shared" si="116"/>
        <v>0</v>
      </c>
      <c r="CU90" s="119">
        <f t="shared" si="116"/>
        <v>0</v>
      </c>
      <c r="CV90" s="119">
        <f t="shared" si="116"/>
        <v>0</v>
      </c>
      <c r="CW90" s="119">
        <f t="shared" si="116"/>
        <v>0</v>
      </c>
      <c r="CX90" s="119">
        <f t="shared" si="116"/>
        <v>0</v>
      </c>
      <c r="CY90" s="119">
        <f t="shared" si="116"/>
        <v>0</v>
      </c>
      <c r="CZ90" s="119">
        <f t="shared" si="116"/>
        <v>0</v>
      </c>
      <c r="DA90" s="119">
        <f t="shared" si="116"/>
        <v>0</v>
      </c>
      <c r="DB90" s="119">
        <f t="shared" si="116"/>
        <v>0</v>
      </c>
    </row>
    <row r="91" spans="1:106" ht="2.15" customHeight="1" x14ac:dyDescent="0.25">
      <c r="A91" s="29"/>
      <c r="B91" s="194"/>
      <c r="C91" s="118"/>
      <c r="D91" s="199"/>
      <c r="E91" s="196"/>
      <c r="F91" s="199"/>
      <c r="G91" s="196"/>
      <c r="H91" s="199"/>
      <c r="I91" s="196"/>
      <c r="J91" s="199"/>
      <c r="K91" s="196"/>
      <c r="L91" s="199"/>
      <c r="M91" s="196"/>
      <c r="N91" s="199"/>
      <c r="O91" s="196"/>
      <c r="P91" s="199"/>
      <c r="Q91" s="196"/>
      <c r="R91" s="199"/>
      <c r="S91" s="196"/>
      <c r="T91" s="199"/>
      <c r="U91" s="196"/>
      <c r="V91" s="199"/>
      <c r="W91" s="196"/>
      <c r="X91" s="199"/>
      <c r="Y91" s="196"/>
      <c r="Z91" s="199"/>
      <c r="AA91" s="196"/>
      <c r="AB91" s="199"/>
      <c r="AC91" s="196"/>
      <c r="AD91" s="199"/>
      <c r="AE91" s="196"/>
      <c r="AF91" s="199"/>
      <c r="AG91" s="196"/>
      <c r="AH91" s="199"/>
      <c r="AI91" s="196"/>
      <c r="AJ91" s="199"/>
      <c r="AK91" s="196"/>
      <c r="AL91" s="199"/>
      <c r="AM91" s="196"/>
      <c r="AN91" s="199"/>
      <c r="AO91" s="196"/>
      <c r="AP91" s="199"/>
      <c r="AQ91" s="196"/>
      <c r="AR91" s="199"/>
      <c r="AS91" s="196"/>
      <c r="AT91" s="199"/>
      <c r="AU91" s="196"/>
      <c r="AV91" s="199"/>
      <c r="AW91" s="196"/>
      <c r="AX91" s="199"/>
      <c r="AY91" s="196"/>
      <c r="AZ91" s="199"/>
      <c r="BA91" s="196"/>
      <c r="BB91" s="199"/>
      <c r="BC91" s="196"/>
      <c r="BD91" s="199"/>
      <c r="BE91" s="196"/>
      <c r="BF91" s="199"/>
      <c r="BG91" s="197"/>
      <c r="BH91" s="194"/>
      <c r="BI91" s="195"/>
      <c r="BJ91" s="195"/>
      <c r="BK91" s="195"/>
      <c r="BL91" s="195"/>
      <c r="BM91" s="107"/>
      <c r="BN91" s="140"/>
      <c r="BO91" s="140">
        <f t="shared" ref="BO91" si="117">BO90</f>
        <v>0</v>
      </c>
      <c r="BP91" s="139"/>
      <c r="BQ91" s="99"/>
      <c r="BR91" s="119"/>
      <c r="BS91" s="99"/>
      <c r="BT91" s="163"/>
      <c r="BU91" s="99"/>
      <c r="BV91" s="146"/>
      <c r="BW91" s="134"/>
      <c r="BX91" s="146"/>
      <c r="BY91" s="132"/>
      <c r="BZ91" s="99"/>
      <c r="CA91" s="119"/>
      <c r="CB91" s="119"/>
      <c r="CC91" s="119"/>
      <c r="CD91" s="119"/>
      <c r="CE91" s="119"/>
      <c r="CF91" s="119"/>
      <c r="CG91" s="119"/>
      <c r="CH91" s="119"/>
      <c r="CI91" s="119"/>
      <c r="CJ91" s="119"/>
      <c r="CK91" s="119"/>
      <c r="CL91" s="119"/>
      <c r="CM91" s="119"/>
      <c r="CN91" s="119"/>
      <c r="CO91" s="119"/>
      <c r="CP91" s="119"/>
      <c r="CQ91" s="119"/>
      <c r="CR91" s="119"/>
      <c r="CS91" s="119"/>
      <c r="CT91" s="119"/>
      <c r="CU91" s="119"/>
      <c r="CV91" s="119"/>
      <c r="CW91" s="119"/>
      <c r="CX91" s="119"/>
      <c r="CY91" s="119"/>
      <c r="CZ91" s="119"/>
      <c r="DA91" s="119"/>
      <c r="DB91" s="119"/>
    </row>
    <row r="92" spans="1:106" ht="18" customHeight="1" x14ac:dyDescent="0.25">
      <c r="A92" s="29"/>
      <c r="B92" s="120"/>
      <c r="C92" s="193"/>
      <c r="D92" s="199"/>
      <c r="E92" s="169"/>
      <c r="F92" s="199"/>
      <c r="G92" s="169"/>
      <c r="H92" s="199"/>
      <c r="I92" s="169"/>
      <c r="J92" s="199"/>
      <c r="K92" s="169"/>
      <c r="L92" s="199"/>
      <c r="M92" s="169"/>
      <c r="N92" s="199"/>
      <c r="O92" s="169"/>
      <c r="P92" s="199"/>
      <c r="Q92" s="169"/>
      <c r="R92" s="199"/>
      <c r="S92" s="169"/>
      <c r="T92" s="199"/>
      <c r="U92" s="169"/>
      <c r="V92" s="199"/>
      <c r="W92" s="169"/>
      <c r="X92" s="199"/>
      <c r="Y92" s="169"/>
      <c r="Z92" s="199"/>
      <c r="AA92" s="169"/>
      <c r="AB92" s="199"/>
      <c r="AC92" s="169"/>
      <c r="AD92" s="199"/>
      <c r="AE92" s="169"/>
      <c r="AF92" s="199"/>
      <c r="AG92" s="169"/>
      <c r="AH92" s="199"/>
      <c r="AI92" s="169"/>
      <c r="AJ92" s="199"/>
      <c r="AK92" s="169"/>
      <c r="AL92" s="199"/>
      <c r="AM92" s="169"/>
      <c r="AN92" s="199"/>
      <c r="AO92" s="169"/>
      <c r="AP92" s="199"/>
      <c r="AQ92" s="169"/>
      <c r="AR92" s="199"/>
      <c r="AS92" s="169"/>
      <c r="AT92" s="199"/>
      <c r="AU92" s="169"/>
      <c r="AV92" s="199"/>
      <c r="AW92" s="169"/>
      <c r="AX92" s="199"/>
      <c r="AY92" s="169"/>
      <c r="AZ92" s="199"/>
      <c r="BA92" s="169"/>
      <c r="BB92" s="199"/>
      <c r="BC92" s="169"/>
      <c r="BD92" s="199"/>
      <c r="BE92" s="169"/>
      <c r="BF92" s="199"/>
      <c r="BG92" s="169"/>
      <c r="BH92" s="194"/>
      <c r="BI92" s="105" t="str">
        <f>IF(OR(Gesamtstunden=0,SUM($E$15:$BG$15)=0,B90=""),"",BQ90)</f>
        <v/>
      </c>
      <c r="BJ92" s="105" t="str">
        <f>IF(OR(Gesamtstunden=0,SUM($E$15:$BG$15)=0,B90=""),"",BR90)</f>
        <v/>
      </c>
      <c r="BK92" s="109" t="str">
        <f t="shared" ref="BK92" si="118">IF(BI92="","",IF(BI92=0,0,BT90))</f>
        <v/>
      </c>
      <c r="BL92" s="105" t="str">
        <f>IF(OR(Gesamtstunden=0,SUM($E$15:$BG$15)=0,B90=""),"",BU90)</f>
        <v/>
      </c>
      <c r="BM92" s="107" t="str">
        <f>IF(BW90="ja","Es fehlen Angaben zum Berufsfeld!","")</f>
        <v/>
      </c>
      <c r="BN92" s="140"/>
      <c r="BO92" s="140">
        <f t="shared" ref="BO92" si="119">BO90</f>
        <v>0</v>
      </c>
      <c r="BP92" s="139"/>
      <c r="BQ92" s="99"/>
      <c r="BR92" s="119"/>
      <c r="BS92" s="99"/>
      <c r="BT92" s="163"/>
      <c r="BU92" s="99"/>
      <c r="BV92" s="146"/>
      <c r="BW92" s="133"/>
      <c r="BX92" s="146"/>
      <c r="BY92" s="132" t="s">
        <v>168</v>
      </c>
      <c r="BZ92" s="99">
        <f>IF(Gesamtstunden=0,0,IF(SUM(CA92:DB92)&gt;0,1,IF(AND(BQ90&gt;0,Gesamtstunden&lt;BQ90),1,0)))</f>
        <v>0</v>
      </c>
      <c r="CA92" s="95">
        <f>IF(CA$16="",0,IF(CA90&gt;CA$15,1,0))</f>
        <v>0</v>
      </c>
      <c r="CB92" s="95">
        <f t="shared" ref="CB92:DB92" si="120">IF(CB$16="",0,IF(CB90&gt;CB$15,1,0))</f>
        <v>0</v>
      </c>
      <c r="CC92" s="95">
        <f t="shared" si="120"/>
        <v>0</v>
      </c>
      <c r="CD92" s="95">
        <f t="shared" si="120"/>
        <v>0</v>
      </c>
      <c r="CE92" s="95">
        <f t="shared" si="120"/>
        <v>0</v>
      </c>
      <c r="CF92" s="95">
        <f t="shared" si="120"/>
        <v>0</v>
      </c>
      <c r="CG92" s="95">
        <f t="shared" si="120"/>
        <v>0</v>
      </c>
      <c r="CH92" s="95">
        <f t="shared" si="120"/>
        <v>0</v>
      </c>
      <c r="CI92" s="95">
        <f t="shared" si="120"/>
        <v>0</v>
      </c>
      <c r="CJ92" s="95">
        <f t="shared" si="120"/>
        <v>0</v>
      </c>
      <c r="CK92" s="95">
        <f t="shared" si="120"/>
        <v>0</v>
      </c>
      <c r="CL92" s="95">
        <f t="shared" si="120"/>
        <v>0</v>
      </c>
      <c r="CM92" s="95">
        <f t="shared" si="120"/>
        <v>0</v>
      </c>
      <c r="CN92" s="95">
        <f t="shared" si="120"/>
        <v>0</v>
      </c>
      <c r="CO92" s="95">
        <f t="shared" si="120"/>
        <v>0</v>
      </c>
      <c r="CP92" s="95">
        <f t="shared" si="120"/>
        <v>0</v>
      </c>
      <c r="CQ92" s="95">
        <f t="shared" si="120"/>
        <v>0</v>
      </c>
      <c r="CR92" s="95">
        <f t="shared" si="120"/>
        <v>0</v>
      </c>
      <c r="CS92" s="95">
        <f t="shared" si="120"/>
        <v>0</v>
      </c>
      <c r="CT92" s="95">
        <f t="shared" si="120"/>
        <v>0</v>
      </c>
      <c r="CU92" s="95">
        <f t="shared" si="120"/>
        <v>0</v>
      </c>
      <c r="CV92" s="95">
        <f t="shared" si="120"/>
        <v>0</v>
      </c>
      <c r="CW92" s="95">
        <f t="shared" si="120"/>
        <v>0</v>
      </c>
      <c r="CX92" s="95">
        <f t="shared" si="120"/>
        <v>0</v>
      </c>
      <c r="CY92" s="95">
        <f t="shared" si="120"/>
        <v>0</v>
      </c>
      <c r="CZ92" s="95">
        <f t="shared" si="120"/>
        <v>0</v>
      </c>
      <c r="DA92" s="95">
        <f t="shared" si="120"/>
        <v>0</v>
      </c>
      <c r="DB92" s="95">
        <f t="shared" si="120"/>
        <v>0</v>
      </c>
    </row>
    <row r="93" spans="1:106" ht="2.15" customHeight="1" x14ac:dyDescent="0.25">
      <c r="A93" s="29"/>
      <c r="B93" s="120"/>
      <c r="C93" s="193"/>
      <c r="D93" s="199"/>
      <c r="E93" s="207"/>
      <c r="F93" s="199"/>
      <c r="G93" s="207"/>
      <c r="H93" s="199"/>
      <c r="I93" s="207"/>
      <c r="J93" s="199"/>
      <c r="K93" s="207"/>
      <c r="L93" s="199"/>
      <c r="M93" s="207"/>
      <c r="N93" s="199"/>
      <c r="O93" s="207"/>
      <c r="P93" s="199"/>
      <c r="Q93" s="207"/>
      <c r="R93" s="199"/>
      <c r="S93" s="207"/>
      <c r="T93" s="199"/>
      <c r="U93" s="193"/>
      <c r="V93" s="199"/>
      <c r="W93" s="207"/>
      <c r="X93" s="199"/>
      <c r="Y93" s="207"/>
      <c r="Z93" s="199"/>
      <c r="AA93" s="207"/>
      <c r="AB93" s="199"/>
      <c r="AC93" s="208"/>
      <c r="AD93" s="199"/>
      <c r="AE93" s="208"/>
      <c r="AF93" s="199"/>
      <c r="AG93" s="208"/>
      <c r="AH93" s="199"/>
      <c r="AI93" s="208"/>
      <c r="AJ93" s="199"/>
      <c r="AK93" s="208"/>
      <c r="AL93" s="199"/>
      <c r="AM93" s="208"/>
      <c r="AN93" s="199"/>
      <c r="AO93" s="208"/>
      <c r="AP93" s="199"/>
      <c r="AQ93" s="208"/>
      <c r="AR93" s="199"/>
      <c r="AS93" s="208"/>
      <c r="AT93" s="199"/>
      <c r="AU93" s="208"/>
      <c r="AV93" s="199"/>
      <c r="AW93" s="208"/>
      <c r="AX93" s="199"/>
      <c r="AY93" s="208"/>
      <c r="AZ93" s="199"/>
      <c r="BA93" s="208"/>
      <c r="BB93" s="199"/>
      <c r="BC93" s="208"/>
      <c r="BD93" s="199"/>
      <c r="BE93" s="208"/>
      <c r="BF93" s="199"/>
      <c r="BG93" s="209"/>
      <c r="BH93" s="194"/>
      <c r="BI93" s="105"/>
      <c r="BJ93" s="105"/>
      <c r="BK93" s="109"/>
      <c r="BL93" s="105"/>
      <c r="BM93" s="107"/>
      <c r="BN93" s="140"/>
      <c r="BO93" s="140">
        <f t="shared" ref="BO93" si="121">BO90</f>
        <v>0</v>
      </c>
      <c r="BP93" s="139"/>
      <c r="BQ93" s="99"/>
      <c r="BR93" s="119"/>
      <c r="BS93" s="99"/>
      <c r="BT93" s="163"/>
      <c r="BU93" s="99"/>
      <c r="BV93" s="146"/>
      <c r="BW93" s="133"/>
      <c r="BX93" s="146"/>
      <c r="BY93" s="132"/>
      <c r="BZ93" s="99"/>
      <c r="CA93" s="95"/>
      <c r="CB93" s="95"/>
      <c r="CC93" s="95"/>
      <c r="CD93" s="95"/>
      <c r="CE93" s="95"/>
      <c r="CF93" s="95"/>
      <c r="CG93" s="95"/>
      <c r="CH93" s="95"/>
      <c r="CI93" s="95"/>
      <c r="CJ93" s="95"/>
      <c r="CK93" s="95"/>
      <c r="CL93" s="95"/>
      <c r="CM93" s="95"/>
      <c r="CN93" s="95"/>
      <c r="CO93" s="95"/>
      <c r="CP93" s="95"/>
      <c r="CQ93" s="95"/>
      <c r="CR93" s="95"/>
      <c r="CS93" s="95"/>
      <c r="CT93" s="95"/>
      <c r="CU93" s="95"/>
      <c r="CV93" s="95"/>
      <c r="CW93" s="95"/>
      <c r="CX93" s="95"/>
      <c r="CY93" s="95"/>
      <c r="CZ93" s="95"/>
      <c r="DA93" s="95"/>
      <c r="DB93" s="95"/>
    </row>
    <row r="94" spans="1:106" ht="18" customHeight="1" x14ac:dyDescent="0.25">
      <c r="A94" s="30"/>
      <c r="B94" s="115"/>
      <c r="C94" s="112"/>
      <c r="D94" s="194"/>
      <c r="E94" s="170"/>
      <c r="F94" s="200"/>
      <c r="G94" s="170"/>
      <c r="H94" s="200"/>
      <c r="I94" s="170"/>
      <c r="J94" s="200"/>
      <c r="K94" s="170"/>
      <c r="L94" s="200"/>
      <c r="M94" s="170"/>
      <c r="N94" s="200"/>
      <c r="O94" s="170"/>
      <c r="P94" s="200"/>
      <c r="Q94" s="170"/>
      <c r="R94" s="200"/>
      <c r="S94" s="170"/>
      <c r="T94" s="200"/>
      <c r="U94" s="170"/>
      <c r="V94" s="200"/>
      <c r="W94" s="170"/>
      <c r="X94" s="200"/>
      <c r="Y94" s="170"/>
      <c r="Z94" s="200"/>
      <c r="AA94" s="170"/>
      <c r="AB94" s="200"/>
      <c r="AC94" s="170"/>
      <c r="AD94" s="200"/>
      <c r="AE94" s="170"/>
      <c r="AF94" s="200"/>
      <c r="AG94" s="170"/>
      <c r="AH94" s="200"/>
      <c r="AI94" s="170"/>
      <c r="AJ94" s="200"/>
      <c r="AK94" s="170"/>
      <c r="AL94" s="200"/>
      <c r="AM94" s="170"/>
      <c r="AN94" s="200"/>
      <c r="AO94" s="170"/>
      <c r="AP94" s="200"/>
      <c r="AQ94" s="170"/>
      <c r="AR94" s="200"/>
      <c r="AS94" s="170"/>
      <c r="AT94" s="200"/>
      <c r="AU94" s="170"/>
      <c r="AV94" s="200"/>
      <c r="AW94" s="170"/>
      <c r="AX94" s="200"/>
      <c r="AY94" s="170"/>
      <c r="AZ94" s="200"/>
      <c r="BA94" s="170"/>
      <c r="BB94" s="200"/>
      <c r="BC94" s="170"/>
      <c r="BD94" s="200"/>
      <c r="BE94" s="170"/>
      <c r="BF94" s="200"/>
      <c r="BG94" s="170"/>
      <c r="BH94" s="194"/>
      <c r="BI94" s="116"/>
      <c r="BJ94" s="116"/>
      <c r="BK94" s="117"/>
      <c r="BL94" s="116"/>
      <c r="BM94" s="107" t="str">
        <f>IF(AND(BZ92=1,BZ94=0),"Bitte die max. Anzahl an Gesamtstunden bzw. Stunden pro Tag beachten!",IF(AND(BZ92=0,BZ94=1),"Es fehlen Angaben zu den Kursstunden!",IF(AND(BZ92=1,BZ94=1),"Bitte die max. Anzahl an Stunden pro Tag beachten!",IF(AND(C90="nein",BI92&gt;30),"Die max. Stundenzahl ist überschritten!",""))))</f>
        <v/>
      </c>
      <c r="BN94" s="140" t="str">
        <f t="shared" ref="BN94" si="122">IF(B90&lt;&gt;"",1,"")</f>
        <v/>
      </c>
      <c r="BO94" s="140">
        <f t="shared" ref="BO94" si="123">BO90</f>
        <v>0</v>
      </c>
      <c r="BP94" s="139"/>
      <c r="BQ94" s="99"/>
      <c r="BR94" s="119"/>
      <c r="BS94" s="99"/>
      <c r="BT94" s="163"/>
      <c r="BU94" s="99"/>
      <c r="BV94" s="146"/>
      <c r="BW94" s="133"/>
      <c r="BX94" s="146"/>
      <c r="BY94" s="132" t="s">
        <v>169</v>
      </c>
      <c r="BZ94" s="99">
        <f>IF(Gesamtstunden=0,0,IF(SUM(CA94:DB94)&gt;0,1,IF(AND(BQ90&gt;0,Gesamtstunden&gt;BQ90),1,0)))</f>
        <v>0</v>
      </c>
      <c r="CA94" s="95">
        <f>IF(OR($B90="",CA$16=""),0,IF(CA90&lt;CA$15,1,0))</f>
        <v>0</v>
      </c>
      <c r="CB94" s="95">
        <f t="shared" ref="CB94:DB94" si="124">IF(OR($B90="",CB$16=""),0,IF(CB90&lt;CB$15,1,0))</f>
        <v>0</v>
      </c>
      <c r="CC94" s="95">
        <f t="shared" si="124"/>
        <v>0</v>
      </c>
      <c r="CD94" s="95">
        <f t="shared" si="124"/>
        <v>0</v>
      </c>
      <c r="CE94" s="95">
        <f t="shared" si="124"/>
        <v>0</v>
      </c>
      <c r="CF94" s="95">
        <f t="shared" si="124"/>
        <v>0</v>
      </c>
      <c r="CG94" s="95">
        <f t="shared" si="124"/>
        <v>0</v>
      </c>
      <c r="CH94" s="95">
        <f t="shared" si="124"/>
        <v>0</v>
      </c>
      <c r="CI94" s="95">
        <f t="shared" si="124"/>
        <v>0</v>
      </c>
      <c r="CJ94" s="95">
        <f t="shared" si="124"/>
        <v>0</v>
      </c>
      <c r="CK94" s="95">
        <f t="shared" si="124"/>
        <v>0</v>
      </c>
      <c r="CL94" s="95">
        <f t="shared" si="124"/>
        <v>0</v>
      </c>
      <c r="CM94" s="95">
        <f t="shared" si="124"/>
        <v>0</v>
      </c>
      <c r="CN94" s="95">
        <f t="shared" si="124"/>
        <v>0</v>
      </c>
      <c r="CO94" s="95">
        <f t="shared" si="124"/>
        <v>0</v>
      </c>
      <c r="CP94" s="95">
        <f t="shared" si="124"/>
        <v>0</v>
      </c>
      <c r="CQ94" s="95">
        <f t="shared" si="124"/>
        <v>0</v>
      </c>
      <c r="CR94" s="95">
        <f t="shared" si="124"/>
        <v>0</v>
      </c>
      <c r="CS94" s="95">
        <f t="shared" si="124"/>
        <v>0</v>
      </c>
      <c r="CT94" s="95">
        <f t="shared" si="124"/>
        <v>0</v>
      </c>
      <c r="CU94" s="95">
        <f t="shared" si="124"/>
        <v>0</v>
      </c>
      <c r="CV94" s="95">
        <f t="shared" si="124"/>
        <v>0</v>
      </c>
      <c r="CW94" s="95">
        <f t="shared" si="124"/>
        <v>0</v>
      </c>
      <c r="CX94" s="95">
        <f t="shared" si="124"/>
        <v>0</v>
      </c>
      <c r="CY94" s="95">
        <f t="shared" si="124"/>
        <v>0</v>
      </c>
      <c r="CZ94" s="95">
        <f t="shared" si="124"/>
        <v>0</v>
      </c>
      <c r="DA94" s="95">
        <f t="shared" si="124"/>
        <v>0</v>
      </c>
      <c r="DB94" s="95">
        <f t="shared" si="124"/>
        <v>0</v>
      </c>
    </row>
    <row r="95" spans="1:106" ht="5.15" customHeight="1" x14ac:dyDescent="0.25">
      <c r="BN95" s="141"/>
      <c r="BO95" s="140"/>
      <c r="BP95" s="139"/>
      <c r="BQ95" s="101"/>
      <c r="BR95" s="161"/>
      <c r="BS95" s="101"/>
      <c r="BT95" s="161"/>
      <c r="BU95" s="99"/>
      <c r="BV95" s="137"/>
      <c r="BW95" s="135"/>
      <c r="BX95" s="137"/>
      <c r="BY95" s="96"/>
      <c r="BZ95" s="101"/>
      <c r="CA95" s="96"/>
      <c r="CB95" s="96"/>
      <c r="CC95" s="96"/>
      <c r="CD95" s="96"/>
      <c r="CE95" s="96"/>
      <c r="CF95" s="96"/>
      <c r="CG95" s="96"/>
      <c r="CH95" s="96"/>
      <c r="CI95" s="96"/>
      <c r="CJ95" s="96"/>
      <c r="CK95" s="96"/>
      <c r="CL95" s="96"/>
      <c r="CM95" s="96"/>
      <c r="CN95" s="96"/>
      <c r="CO95" s="96"/>
      <c r="CP95" s="96"/>
      <c r="CQ95" s="96"/>
      <c r="CR95" s="96"/>
      <c r="CS95" s="96"/>
      <c r="CT95" s="96"/>
      <c r="CU95" s="96"/>
      <c r="CV95" s="96"/>
      <c r="CW95" s="96"/>
      <c r="CX95" s="96"/>
      <c r="CY95" s="96"/>
      <c r="CZ95" s="96"/>
      <c r="DA95" s="96"/>
      <c r="DB95" s="96"/>
    </row>
    <row r="96" spans="1:106" ht="18" customHeight="1" x14ac:dyDescent="0.25">
      <c r="A96" s="28">
        <v>14</v>
      </c>
      <c r="B96" s="118" t="str">
        <f>VLOOKUP(A96,'Kopierhilfe TN-Daten'!$A$2:$D$31,4)</f>
        <v/>
      </c>
      <c r="C96" s="169"/>
      <c r="D96" s="194"/>
      <c r="E96" s="168"/>
      <c r="F96" s="198"/>
      <c r="G96" s="168"/>
      <c r="H96" s="198"/>
      <c r="I96" s="168"/>
      <c r="J96" s="198"/>
      <c r="K96" s="168"/>
      <c r="L96" s="198"/>
      <c r="M96" s="168"/>
      <c r="N96" s="198"/>
      <c r="O96" s="168"/>
      <c r="P96" s="198"/>
      <c r="Q96" s="168"/>
      <c r="R96" s="198"/>
      <c r="S96" s="168"/>
      <c r="T96" s="198"/>
      <c r="U96" s="168"/>
      <c r="V96" s="198"/>
      <c r="W96" s="168"/>
      <c r="X96" s="198"/>
      <c r="Y96" s="168"/>
      <c r="Z96" s="198"/>
      <c r="AA96" s="168"/>
      <c r="AB96" s="198"/>
      <c r="AC96" s="168"/>
      <c r="AD96" s="198"/>
      <c r="AE96" s="168"/>
      <c r="AF96" s="198"/>
      <c r="AG96" s="168"/>
      <c r="AH96" s="198"/>
      <c r="AI96" s="168"/>
      <c r="AJ96" s="198"/>
      <c r="AK96" s="168"/>
      <c r="AL96" s="198"/>
      <c r="AM96" s="168"/>
      <c r="AN96" s="198"/>
      <c r="AO96" s="168"/>
      <c r="AP96" s="198"/>
      <c r="AQ96" s="168"/>
      <c r="AR96" s="198"/>
      <c r="AS96" s="168"/>
      <c r="AT96" s="198"/>
      <c r="AU96" s="168"/>
      <c r="AV96" s="198"/>
      <c r="AW96" s="168"/>
      <c r="AX96" s="198"/>
      <c r="AY96" s="168"/>
      <c r="AZ96" s="198"/>
      <c r="BA96" s="168"/>
      <c r="BB96" s="198"/>
      <c r="BC96" s="168"/>
      <c r="BD96" s="198"/>
      <c r="BE96" s="168"/>
      <c r="BF96" s="198"/>
      <c r="BG96" s="168"/>
      <c r="BH96" s="194"/>
      <c r="BI96" s="106"/>
      <c r="BJ96" s="106"/>
      <c r="BK96" s="106"/>
      <c r="BL96" s="106"/>
      <c r="BM96" s="107" t="str">
        <f>IF(AND(B96="",BQ96&gt;0),"Bitte den Namen der Schülerin/des Schülers erfassen!","")</f>
        <v/>
      </c>
      <c r="BN96" s="140"/>
      <c r="BO96" s="140">
        <f t="shared" ref="BO96" si="125">IF(OR(BM96&lt;&gt;"",BM98&lt;&gt;"",BM100&lt;&gt;""),1,0)</f>
        <v>0</v>
      </c>
      <c r="BP96" s="139"/>
      <c r="BQ96" s="99">
        <f>SUMPRODUCT(($E$15:$BG$15=Haushaltsjahr)*(E96:BG96&lt;&gt;"")*(E100:BG100))</f>
        <v>0</v>
      </c>
      <c r="BR96" s="119">
        <f>SUMPRODUCT(($E$15:$BG$15=Haushaltsjahr)*(E96:BG96=$BR$16)*(E100:BG100))</f>
        <v>0</v>
      </c>
      <c r="BS96" s="99">
        <f>SUMPRODUCT(($E$15:$BG$15=Haushaltsjahr)*(E96:BG96=$BS$16)*(E100:BG100))</f>
        <v>0</v>
      </c>
      <c r="BT96" s="163">
        <f>IF(BQ96=0,0,ROUND(BR96/BQ96,4))</f>
        <v>0</v>
      </c>
      <c r="BU96" s="99">
        <f>IF(BW96="ja",0,IF(BT96&gt;=60%,BR96+BS96,BR96))</f>
        <v>0</v>
      </c>
      <c r="BV96" s="146"/>
      <c r="BW96" s="134" t="str">
        <f>IF(SUMPRODUCT((E96:BG96=$BR$16)*(E98:BG98="")*($E$15:$BG$15&lt;&gt;0))&gt;0,"ja",
IF(SUMPRODUCT((E96:BG96=$BS$16)*(E98:BG98="")*($E$15:$BG$15&lt;&gt;0))&gt;0,"ja","nein"))</f>
        <v>nein</v>
      </c>
      <c r="BX96" s="146"/>
      <c r="BY96" s="132" t="s">
        <v>10</v>
      </c>
      <c r="BZ96" s="99"/>
      <c r="CA96" s="119">
        <f t="shared" ref="CA96:DB96" si="126">IF(CA$16="",0,SUMPRODUCT(($E96:$BG96&lt;&gt;"")*($E100:$BG100)*($E$16:$BG$16=CA$16)))</f>
        <v>0</v>
      </c>
      <c r="CB96" s="119">
        <f t="shared" si="126"/>
        <v>0</v>
      </c>
      <c r="CC96" s="119">
        <f t="shared" si="126"/>
        <v>0</v>
      </c>
      <c r="CD96" s="119">
        <f t="shared" si="126"/>
        <v>0</v>
      </c>
      <c r="CE96" s="119">
        <f t="shared" si="126"/>
        <v>0</v>
      </c>
      <c r="CF96" s="119">
        <f t="shared" si="126"/>
        <v>0</v>
      </c>
      <c r="CG96" s="119">
        <f t="shared" si="126"/>
        <v>0</v>
      </c>
      <c r="CH96" s="119">
        <f t="shared" si="126"/>
        <v>0</v>
      </c>
      <c r="CI96" s="119">
        <f t="shared" si="126"/>
        <v>0</v>
      </c>
      <c r="CJ96" s="119">
        <f t="shared" si="126"/>
        <v>0</v>
      </c>
      <c r="CK96" s="119">
        <f t="shared" si="126"/>
        <v>0</v>
      </c>
      <c r="CL96" s="119">
        <f t="shared" si="126"/>
        <v>0</v>
      </c>
      <c r="CM96" s="119">
        <f t="shared" si="126"/>
        <v>0</v>
      </c>
      <c r="CN96" s="119">
        <f t="shared" si="126"/>
        <v>0</v>
      </c>
      <c r="CO96" s="119">
        <f t="shared" si="126"/>
        <v>0</v>
      </c>
      <c r="CP96" s="119">
        <f t="shared" si="126"/>
        <v>0</v>
      </c>
      <c r="CQ96" s="119">
        <f t="shared" si="126"/>
        <v>0</v>
      </c>
      <c r="CR96" s="119">
        <f t="shared" si="126"/>
        <v>0</v>
      </c>
      <c r="CS96" s="119">
        <f t="shared" si="126"/>
        <v>0</v>
      </c>
      <c r="CT96" s="119">
        <f t="shared" si="126"/>
        <v>0</v>
      </c>
      <c r="CU96" s="119">
        <f t="shared" si="126"/>
        <v>0</v>
      </c>
      <c r="CV96" s="119">
        <f t="shared" si="126"/>
        <v>0</v>
      </c>
      <c r="CW96" s="119">
        <f t="shared" si="126"/>
        <v>0</v>
      </c>
      <c r="CX96" s="119">
        <f t="shared" si="126"/>
        <v>0</v>
      </c>
      <c r="CY96" s="119">
        <f t="shared" si="126"/>
        <v>0</v>
      </c>
      <c r="CZ96" s="119">
        <f t="shared" si="126"/>
        <v>0</v>
      </c>
      <c r="DA96" s="119">
        <f t="shared" si="126"/>
        <v>0</v>
      </c>
      <c r="DB96" s="119">
        <f t="shared" si="126"/>
        <v>0</v>
      </c>
    </row>
    <row r="97" spans="1:106" ht="2.15" customHeight="1" x14ac:dyDescent="0.25">
      <c r="A97" s="29"/>
      <c r="B97" s="194"/>
      <c r="C97" s="118"/>
      <c r="D97" s="199"/>
      <c r="E97" s="196"/>
      <c r="F97" s="199"/>
      <c r="G97" s="196"/>
      <c r="H97" s="199"/>
      <c r="I97" s="196"/>
      <c r="J97" s="199"/>
      <c r="K97" s="196"/>
      <c r="L97" s="199"/>
      <c r="M97" s="196"/>
      <c r="N97" s="199"/>
      <c r="O97" s="196"/>
      <c r="P97" s="199"/>
      <c r="Q97" s="196"/>
      <c r="R97" s="199"/>
      <c r="S97" s="196"/>
      <c r="T97" s="199"/>
      <c r="U97" s="196"/>
      <c r="V97" s="199"/>
      <c r="W97" s="196"/>
      <c r="X97" s="199"/>
      <c r="Y97" s="196"/>
      <c r="Z97" s="199"/>
      <c r="AA97" s="196"/>
      <c r="AB97" s="199"/>
      <c r="AC97" s="196"/>
      <c r="AD97" s="199"/>
      <c r="AE97" s="196"/>
      <c r="AF97" s="199"/>
      <c r="AG97" s="196"/>
      <c r="AH97" s="199"/>
      <c r="AI97" s="196"/>
      <c r="AJ97" s="199"/>
      <c r="AK97" s="196"/>
      <c r="AL97" s="199"/>
      <c r="AM97" s="196"/>
      <c r="AN97" s="199"/>
      <c r="AO97" s="196"/>
      <c r="AP97" s="199"/>
      <c r="AQ97" s="196"/>
      <c r="AR97" s="199"/>
      <c r="AS97" s="196"/>
      <c r="AT97" s="199"/>
      <c r="AU97" s="196"/>
      <c r="AV97" s="199"/>
      <c r="AW97" s="196"/>
      <c r="AX97" s="199"/>
      <c r="AY97" s="196"/>
      <c r="AZ97" s="199"/>
      <c r="BA97" s="196"/>
      <c r="BB97" s="199"/>
      <c r="BC97" s="196"/>
      <c r="BD97" s="199"/>
      <c r="BE97" s="196"/>
      <c r="BF97" s="199"/>
      <c r="BG97" s="197"/>
      <c r="BH97" s="194"/>
      <c r="BI97" s="195"/>
      <c r="BJ97" s="195"/>
      <c r="BK97" s="195"/>
      <c r="BL97" s="195"/>
      <c r="BM97" s="107"/>
      <c r="BN97" s="140"/>
      <c r="BO97" s="140">
        <f t="shared" ref="BO97" si="127">BO96</f>
        <v>0</v>
      </c>
      <c r="BP97" s="139"/>
      <c r="BQ97" s="99"/>
      <c r="BR97" s="119"/>
      <c r="BS97" s="99"/>
      <c r="BT97" s="163"/>
      <c r="BU97" s="99"/>
      <c r="BV97" s="146"/>
      <c r="BW97" s="134"/>
      <c r="BX97" s="146"/>
      <c r="BY97" s="132"/>
      <c r="BZ97" s="99"/>
      <c r="CA97" s="119"/>
      <c r="CB97" s="119"/>
      <c r="CC97" s="119"/>
      <c r="CD97" s="119"/>
      <c r="CE97" s="119"/>
      <c r="CF97" s="119"/>
      <c r="CG97" s="119"/>
      <c r="CH97" s="119"/>
      <c r="CI97" s="119"/>
      <c r="CJ97" s="119"/>
      <c r="CK97" s="119"/>
      <c r="CL97" s="119"/>
      <c r="CM97" s="119"/>
      <c r="CN97" s="119"/>
      <c r="CO97" s="119"/>
      <c r="CP97" s="119"/>
      <c r="CQ97" s="119"/>
      <c r="CR97" s="119"/>
      <c r="CS97" s="119"/>
      <c r="CT97" s="119"/>
      <c r="CU97" s="119"/>
      <c r="CV97" s="119"/>
      <c r="CW97" s="119"/>
      <c r="CX97" s="119"/>
      <c r="CY97" s="119"/>
      <c r="CZ97" s="119"/>
      <c r="DA97" s="119"/>
      <c r="DB97" s="119"/>
    </row>
    <row r="98" spans="1:106" ht="18" customHeight="1" x14ac:dyDescent="0.25">
      <c r="A98" s="29"/>
      <c r="B98" s="120"/>
      <c r="C98" s="193"/>
      <c r="D98" s="199"/>
      <c r="E98" s="169"/>
      <c r="F98" s="199"/>
      <c r="G98" s="169"/>
      <c r="H98" s="199"/>
      <c r="I98" s="169"/>
      <c r="J98" s="199"/>
      <c r="K98" s="169"/>
      <c r="L98" s="199"/>
      <c r="M98" s="169"/>
      <c r="N98" s="199"/>
      <c r="O98" s="169"/>
      <c r="P98" s="199"/>
      <c r="Q98" s="169"/>
      <c r="R98" s="199"/>
      <c r="S98" s="169"/>
      <c r="T98" s="199"/>
      <c r="U98" s="169"/>
      <c r="V98" s="199"/>
      <c r="W98" s="169"/>
      <c r="X98" s="199"/>
      <c r="Y98" s="169"/>
      <c r="Z98" s="199"/>
      <c r="AA98" s="169"/>
      <c r="AB98" s="199"/>
      <c r="AC98" s="169"/>
      <c r="AD98" s="199"/>
      <c r="AE98" s="169"/>
      <c r="AF98" s="199"/>
      <c r="AG98" s="169"/>
      <c r="AH98" s="199"/>
      <c r="AI98" s="169"/>
      <c r="AJ98" s="199"/>
      <c r="AK98" s="169"/>
      <c r="AL98" s="199"/>
      <c r="AM98" s="169"/>
      <c r="AN98" s="199"/>
      <c r="AO98" s="169"/>
      <c r="AP98" s="199"/>
      <c r="AQ98" s="169"/>
      <c r="AR98" s="199"/>
      <c r="AS98" s="169"/>
      <c r="AT98" s="199"/>
      <c r="AU98" s="169"/>
      <c r="AV98" s="199"/>
      <c r="AW98" s="169"/>
      <c r="AX98" s="199"/>
      <c r="AY98" s="169"/>
      <c r="AZ98" s="199"/>
      <c r="BA98" s="169"/>
      <c r="BB98" s="199"/>
      <c r="BC98" s="169"/>
      <c r="BD98" s="199"/>
      <c r="BE98" s="169"/>
      <c r="BF98" s="199"/>
      <c r="BG98" s="169"/>
      <c r="BH98" s="194"/>
      <c r="BI98" s="105" t="str">
        <f>IF(OR(Gesamtstunden=0,SUM($E$15:$BG$15)=0,B96=""),"",BQ96)</f>
        <v/>
      </c>
      <c r="BJ98" s="105" t="str">
        <f>IF(OR(Gesamtstunden=0,SUM($E$15:$BG$15)=0,B96=""),"",BR96)</f>
        <v/>
      </c>
      <c r="BK98" s="109" t="str">
        <f t="shared" ref="BK98" si="128">IF(BI98="","",IF(BI98=0,0,BT96))</f>
        <v/>
      </c>
      <c r="BL98" s="105" t="str">
        <f>IF(OR(Gesamtstunden=0,SUM($E$15:$BG$15)=0,B96=""),"",BU96)</f>
        <v/>
      </c>
      <c r="BM98" s="107" t="str">
        <f>IF(BW96="ja","Es fehlen Angaben zum Berufsfeld!","")</f>
        <v/>
      </c>
      <c r="BN98" s="140"/>
      <c r="BO98" s="140">
        <f t="shared" ref="BO98" si="129">BO96</f>
        <v>0</v>
      </c>
      <c r="BP98" s="139"/>
      <c r="BQ98" s="99"/>
      <c r="BR98" s="119"/>
      <c r="BS98" s="99"/>
      <c r="BT98" s="163"/>
      <c r="BU98" s="99"/>
      <c r="BV98" s="146"/>
      <c r="BW98" s="133"/>
      <c r="BX98" s="146"/>
      <c r="BY98" s="132" t="s">
        <v>168</v>
      </c>
      <c r="BZ98" s="99">
        <f>IF(Gesamtstunden=0,0,IF(SUM(CA98:DB98)&gt;0,1,IF(AND(BQ96&gt;0,Gesamtstunden&lt;BQ96),1,0)))</f>
        <v>0</v>
      </c>
      <c r="CA98" s="95">
        <f>IF(CA$16="",0,IF(CA96&gt;CA$15,1,0))</f>
        <v>0</v>
      </c>
      <c r="CB98" s="95">
        <f t="shared" ref="CB98:DB98" si="130">IF(CB$16="",0,IF(CB96&gt;CB$15,1,0))</f>
        <v>0</v>
      </c>
      <c r="CC98" s="95">
        <f t="shared" si="130"/>
        <v>0</v>
      </c>
      <c r="CD98" s="95">
        <f t="shared" si="130"/>
        <v>0</v>
      </c>
      <c r="CE98" s="95">
        <f t="shared" si="130"/>
        <v>0</v>
      </c>
      <c r="CF98" s="95">
        <f t="shared" si="130"/>
        <v>0</v>
      </c>
      <c r="CG98" s="95">
        <f t="shared" si="130"/>
        <v>0</v>
      </c>
      <c r="CH98" s="95">
        <f t="shared" si="130"/>
        <v>0</v>
      </c>
      <c r="CI98" s="95">
        <f t="shared" si="130"/>
        <v>0</v>
      </c>
      <c r="CJ98" s="95">
        <f t="shared" si="130"/>
        <v>0</v>
      </c>
      <c r="CK98" s="95">
        <f t="shared" si="130"/>
        <v>0</v>
      </c>
      <c r="CL98" s="95">
        <f t="shared" si="130"/>
        <v>0</v>
      </c>
      <c r="CM98" s="95">
        <f t="shared" si="130"/>
        <v>0</v>
      </c>
      <c r="CN98" s="95">
        <f t="shared" si="130"/>
        <v>0</v>
      </c>
      <c r="CO98" s="95">
        <f t="shared" si="130"/>
        <v>0</v>
      </c>
      <c r="CP98" s="95">
        <f t="shared" si="130"/>
        <v>0</v>
      </c>
      <c r="CQ98" s="95">
        <f t="shared" si="130"/>
        <v>0</v>
      </c>
      <c r="CR98" s="95">
        <f t="shared" si="130"/>
        <v>0</v>
      </c>
      <c r="CS98" s="95">
        <f t="shared" si="130"/>
        <v>0</v>
      </c>
      <c r="CT98" s="95">
        <f t="shared" si="130"/>
        <v>0</v>
      </c>
      <c r="CU98" s="95">
        <f t="shared" si="130"/>
        <v>0</v>
      </c>
      <c r="CV98" s="95">
        <f t="shared" si="130"/>
        <v>0</v>
      </c>
      <c r="CW98" s="95">
        <f t="shared" si="130"/>
        <v>0</v>
      </c>
      <c r="CX98" s="95">
        <f t="shared" si="130"/>
        <v>0</v>
      </c>
      <c r="CY98" s="95">
        <f t="shared" si="130"/>
        <v>0</v>
      </c>
      <c r="CZ98" s="95">
        <f t="shared" si="130"/>
        <v>0</v>
      </c>
      <c r="DA98" s="95">
        <f t="shared" si="130"/>
        <v>0</v>
      </c>
      <c r="DB98" s="95">
        <f t="shared" si="130"/>
        <v>0</v>
      </c>
    </row>
    <row r="99" spans="1:106" ht="2.15" customHeight="1" x14ac:dyDescent="0.25">
      <c r="A99" s="29"/>
      <c r="B99" s="120"/>
      <c r="C99" s="193"/>
      <c r="D99" s="199"/>
      <c r="E99" s="207"/>
      <c r="F99" s="199"/>
      <c r="G99" s="207"/>
      <c r="H99" s="199"/>
      <c r="I99" s="207"/>
      <c r="J99" s="199"/>
      <c r="K99" s="207"/>
      <c r="L99" s="199"/>
      <c r="M99" s="207"/>
      <c r="N99" s="199"/>
      <c r="O99" s="207"/>
      <c r="P99" s="199"/>
      <c r="Q99" s="207"/>
      <c r="R99" s="199"/>
      <c r="S99" s="207"/>
      <c r="T99" s="199"/>
      <c r="U99" s="193"/>
      <c r="V99" s="199"/>
      <c r="W99" s="207"/>
      <c r="X99" s="199"/>
      <c r="Y99" s="207"/>
      <c r="Z99" s="199"/>
      <c r="AA99" s="207"/>
      <c r="AB99" s="199"/>
      <c r="AC99" s="208"/>
      <c r="AD99" s="199"/>
      <c r="AE99" s="208"/>
      <c r="AF99" s="199"/>
      <c r="AG99" s="208"/>
      <c r="AH99" s="199"/>
      <c r="AI99" s="208"/>
      <c r="AJ99" s="199"/>
      <c r="AK99" s="208"/>
      <c r="AL99" s="199"/>
      <c r="AM99" s="208"/>
      <c r="AN99" s="199"/>
      <c r="AO99" s="208"/>
      <c r="AP99" s="199"/>
      <c r="AQ99" s="208"/>
      <c r="AR99" s="199"/>
      <c r="AS99" s="208"/>
      <c r="AT99" s="199"/>
      <c r="AU99" s="208"/>
      <c r="AV99" s="199"/>
      <c r="AW99" s="208"/>
      <c r="AX99" s="199"/>
      <c r="AY99" s="208"/>
      <c r="AZ99" s="199"/>
      <c r="BA99" s="208"/>
      <c r="BB99" s="199"/>
      <c r="BC99" s="208"/>
      <c r="BD99" s="199"/>
      <c r="BE99" s="208"/>
      <c r="BF99" s="199"/>
      <c r="BG99" s="209"/>
      <c r="BH99" s="194"/>
      <c r="BI99" s="105"/>
      <c r="BJ99" s="105"/>
      <c r="BK99" s="109"/>
      <c r="BL99" s="105"/>
      <c r="BM99" s="107"/>
      <c r="BN99" s="140"/>
      <c r="BO99" s="140">
        <f t="shared" ref="BO99" si="131">BO96</f>
        <v>0</v>
      </c>
      <c r="BP99" s="139"/>
      <c r="BQ99" s="99"/>
      <c r="BR99" s="119"/>
      <c r="BS99" s="99"/>
      <c r="BT99" s="163"/>
      <c r="BU99" s="99"/>
      <c r="BV99" s="146"/>
      <c r="BW99" s="133"/>
      <c r="BX99" s="146"/>
      <c r="BY99" s="132"/>
      <c r="BZ99" s="99"/>
      <c r="CA99" s="95"/>
      <c r="CB99" s="95"/>
      <c r="CC99" s="95"/>
      <c r="CD99" s="95"/>
      <c r="CE99" s="95"/>
      <c r="CF99" s="95"/>
      <c r="CG99" s="95"/>
      <c r="CH99" s="95"/>
      <c r="CI99" s="95"/>
      <c r="CJ99" s="95"/>
      <c r="CK99" s="95"/>
      <c r="CL99" s="95"/>
      <c r="CM99" s="95"/>
      <c r="CN99" s="95"/>
      <c r="CO99" s="95"/>
      <c r="CP99" s="95"/>
      <c r="CQ99" s="95"/>
      <c r="CR99" s="95"/>
      <c r="CS99" s="95"/>
      <c r="CT99" s="95"/>
      <c r="CU99" s="95"/>
      <c r="CV99" s="95"/>
      <c r="CW99" s="95"/>
      <c r="CX99" s="95"/>
      <c r="CY99" s="95"/>
      <c r="CZ99" s="95"/>
      <c r="DA99" s="95"/>
      <c r="DB99" s="95"/>
    </row>
    <row r="100" spans="1:106" ht="18" customHeight="1" x14ac:dyDescent="0.25">
      <c r="A100" s="30"/>
      <c r="B100" s="115"/>
      <c r="C100" s="112"/>
      <c r="D100" s="194"/>
      <c r="E100" s="170"/>
      <c r="F100" s="200"/>
      <c r="G100" s="170"/>
      <c r="H100" s="200"/>
      <c r="I100" s="170"/>
      <c r="J100" s="200"/>
      <c r="K100" s="170"/>
      <c r="L100" s="200"/>
      <c r="M100" s="170"/>
      <c r="N100" s="200"/>
      <c r="O100" s="170"/>
      <c r="P100" s="200"/>
      <c r="Q100" s="170"/>
      <c r="R100" s="200"/>
      <c r="S100" s="170"/>
      <c r="T100" s="200"/>
      <c r="U100" s="170"/>
      <c r="V100" s="200"/>
      <c r="W100" s="170"/>
      <c r="X100" s="200"/>
      <c r="Y100" s="170"/>
      <c r="Z100" s="200"/>
      <c r="AA100" s="170"/>
      <c r="AB100" s="200"/>
      <c r="AC100" s="170"/>
      <c r="AD100" s="200"/>
      <c r="AE100" s="170"/>
      <c r="AF100" s="200"/>
      <c r="AG100" s="170"/>
      <c r="AH100" s="200"/>
      <c r="AI100" s="170"/>
      <c r="AJ100" s="200"/>
      <c r="AK100" s="170"/>
      <c r="AL100" s="200"/>
      <c r="AM100" s="170"/>
      <c r="AN100" s="200"/>
      <c r="AO100" s="170"/>
      <c r="AP100" s="200"/>
      <c r="AQ100" s="170"/>
      <c r="AR100" s="200"/>
      <c r="AS100" s="170"/>
      <c r="AT100" s="200"/>
      <c r="AU100" s="170"/>
      <c r="AV100" s="200"/>
      <c r="AW100" s="170"/>
      <c r="AX100" s="200"/>
      <c r="AY100" s="170"/>
      <c r="AZ100" s="200"/>
      <c r="BA100" s="170"/>
      <c r="BB100" s="200"/>
      <c r="BC100" s="170"/>
      <c r="BD100" s="200"/>
      <c r="BE100" s="170"/>
      <c r="BF100" s="200"/>
      <c r="BG100" s="170"/>
      <c r="BH100" s="194"/>
      <c r="BI100" s="116"/>
      <c r="BJ100" s="116"/>
      <c r="BK100" s="117"/>
      <c r="BL100" s="116"/>
      <c r="BM100" s="107" t="str">
        <f>IF(AND(BZ98=1,BZ100=0),"Bitte die max. Anzahl an Gesamtstunden bzw. Stunden pro Tag beachten!",IF(AND(BZ98=0,BZ100=1),"Es fehlen Angaben zu den Kursstunden!",IF(AND(BZ98=1,BZ100=1),"Bitte die max. Anzahl an Stunden pro Tag beachten!",IF(AND(C96="nein",BI98&gt;30),"Die max. Stundenzahl ist überschritten!",""))))</f>
        <v/>
      </c>
      <c r="BN100" s="140" t="str">
        <f t="shared" ref="BN100" si="132">IF(B96&lt;&gt;"",1,"")</f>
        <v/>
      </c>
      <c r="BO100" s="140">
        <f t="shared" ref="BO100" si="133">BO96</f>
        <v>0</v>
      </c>
      <c r="BP100" s="139"/>
      <c r="BQ100" s="99"/>
      <c r="BR100" s="119"/>
      <c r="BS100" s="99"/>
      <c r="BT100" s="163"/>
      <c r="BU100" s="99"/>
      <c r="BV100" s="146"/>
      <c r="BW100" s="133"/>
      <c r="BX100" s="146"/>
      <c r="BY100" s="132" t="s">
        <v>169</v>
      </c>
      <c r="BZ100" s="99">
        <f>IF(Gesamtstunden=0,0,IF(SUM(CA100:DB100)&gt;0,1,IF(AND(BQ96&gt;0,Gesamtstunden&gt;BQ96),1,0)))</f>
        <v>0</v>
      </c>
      <c r="CA100" s="95">
        <f>IF(OR($B96="",CA$16=""),0,IF(CA96&lt;CA$15,1,0))</f>
        <v>0</v>
      </c>
      <c r="CB100" s="95">
        <f t="shared" ref="CB100:DB100" si="134">IF(OR($B96="",CB$16=""),0,IF(CB96&lt;CB$15,1,0))</f>
        <v>0</v>
      </c>
      <c r="CC100" s="95">
        <f t="shared" si="134"/>
        <v>0</v>
      </c>
      <c r="CD100" s="95">
        <f t="shared" si="134"/>
        <v>0</v>
      </c>
      <c r="CE100" s="95">
        <f t="shared" si="134"/>
        <v>0</v>
      </c>
      <c r="CF100" s="95">
        <f t="shared" si="134"/>
        <v>0</v>
      </c>
      <c r="CG100" s="95">
        <f t="shared" si="134"/>
        <v>0</v>
      </c>
      <c r="CH100" s="95">
        <f t="shared" si="134"/>
        <v>0</v>
      </c>
      <c r="CI100" s="95">
        <f t="shared" si="134"/>
        <v>0</v>
      </c>
      <c r="CJ100" s="95">
        <f t="shared" si="134"/>
        <v>0</v>
      </c>
      <c r="CK100" s="95">
        <f t="shared" si="134"/>
        <v>0</v>
      </c>
      <c r="CL100" s="95">
        <f t="shared" si="134"/>
        <v>0</v>
      </c>
      <c r="CM100" s="95">
        <f t="shared" si="134"/>
        <v>0</v>
      </c>
      <c r="CN100" s="95">
        <f t="shared" si="134"/>
        <v>0</v>
      </c>
      <c r="CO100" s="95">
        <f t="shared" si="134"/>
        <v>0</v>
      </c>
      <c r="CP100" s="95">
        <f t="shared" si="134"/>
        <v>0</v>
      </c>
      <c r="CQ100" s="95">
        <f t="shared" si="134"/>
        <v>0</v>
      </c>
      <c r="CR100" s="95">
        <f t="shared" si="134"/>
        <v>0</v>
      </c>
      <c r="CS100" s="95">
        <f t="shared" si="134"/>
        <v>0</v>
      </c>
      <c r="CT100" s="95">
        <f t="shared" si="134"/>
        <v>0</v>
      </c>
      <c r="CU100" s="95">
        <f t="shared" si="134"/>
        <v>0</v>
      </c>
      <c r="CV100" s="95">
        <f t="shared" si="134"/>
        <v>0</v>
      </c>
      <c r="CW100" s="95">
        <f t="shared" si="134"/>
        <v>0</v>
      </c>
      <c r="CX100" s="95">
        <f t="shared" si="134"/>
        <v>0</v>
      </c>
      <c r="CY100" s="95">
        <f t="shared" si="134"/>
        <v>0</v>
      </c>
      <c r="CZ100" s="95">
        <f t="shared" si="134"/>
        <v>0</v>
      </c>
      <c r="DA100" s="95">
        <f t="shared" si="134"/>
        <v>0</v>
      </c>
      <c r="DB100" s="95">
        <f t="shared" si="134"/>
        <v>0</v>
      </c>
    </row>
    <row r="101" spans="1:106" ht="5.15" customHeight="1" x14ac:dyDescent="0.25">
      <c r="BN101" s="141"/>
      <c r="BO101" s="140"/>
      <c r="BP101" s="139"/>
      <c r="BQ101" s="101"/>
      <c r="BR101" s="161"/>
      <c r="BS101" s="101"/>
      <c r="BT101" s="161"/>
      <c r="BU101" s="99"/>
      <c r="BV101" s="137"/>
      <c r="BW101" s="135"/>
      <c r="BX101" s="137"/>
      <c r="BY101" s="96"/>
      <c r="BZ101" s="101"/>
      <c r="CA101" s="96"/>
      <c r="CB101" s="96"/>
      <c r="CC101" s="96"/>
      <c r="CD101" s="96"/>
      <c r="CE101" s="96"/>
      <c r="CF101" s="96"/>
      <c r="CG101" s="96"/>
      <c r="CH101" s="96"/>
      <c r="CI101" s="96"/>
      <c r="CJ101" s="96"/>
      <c r="CK101" s="96"/>
      <c r="CL101" s="96"/>
      <c r="CM101" s="96"/>
      <c r="CN101" s="96"/>
      <c r="CO101" s="96"/>
      <c r="CP101" s="96"/>
      <c r="CQ101" s="96"/>
      <c r="CR101" s="96"/>
      <c r="CS101" s="96"/>
      <c r="CT101" s="96"/>
      <c r="CU101" s="96"/>
      <c r="CV101" s="96"/>
      <c r="CW101" s="96"/>
      <c r="CX101" s="96"/>
      <c r="CY101" s="96"/>
      <c r="CZ101" s="96"/>
      <c r="DA101" s="96"/>
      <c r="DB101" s="96"/>
    </row>
    <row r="102" spans="1:106" ht="18" customHeight="1" x14ac:dyDescent="0.25">
      <c r="A102" s="28">
        <v>15</v>
      </c>
      <c r="B102" s="118" t="str">
        <f>VLOOKUP(A102,'Kopierhilfe TN-Daten'!$A$2:$D$31,4)</f>
        <v/>
      </c>
      <c r="C102" s="169"/>
      <c r="D102" s="194"/>
      <c r="E102" s="168"/>
      <c r="F102" s="198"/>
      <c r="G102" s="168"/>
      <c r="H102" s="198"/>
      <c r="I102" s="168"/>
      <c r="J102" s="198"/>
      <c r="K102" s="168"/>
      <c r="L102" s="198"/>
      <c r="M102" s="168"/>
      <c r="N102" s="198"/>
      <c r="O102" s="168"/>
      <c r="P102" s="198"/>
      <c r="Q102" s="168"/>
      <c r="R102" s="198"/>
      <c r="S102" s="168"/>
      <c r="T102" s="198"/>
      <c r="U102" s="168"/>
      <c r="V102" s="198"/>
      <c r="W102" s="168"/>
      <c r="X102" s="198"/>
      <c r="Y102" s="168"/>
      <c r="Z102" s="198"/>
      <c r="AA102" s="168"/>
      <c r="AB102" s="198"/>
      <c r="AC102" s="168"/>
      <c r="AD102" s="198"/>
      <c r="AE102" s="168"/>
      <c r="AF102" s="198"/>
      <c r="AG102" s="168"/>
      <c r="AH102" s="198"/>
      <c r="AI102" s="168"/>
      <c r="AJ102" s="198"/>
      <c r="AK102" s="168"/>
      <c r="AL102" s="198"/>
      <c r="AM102" s="168"/>
      <c r="AN102" s="198"/>
      <c r="AO102" s="168"/>
      <c r="AP102" s="198"/>
      <c r="AQ102" s="168"/>
      <c r="AR102" s="198"/>
      <c r="AS102" s="168"/>
      <c r="AT102" s="198"/>
      <c r="AU102" s="168"/>
      <c r="AV102" s="198"/>
      <c r="AW102" s="168"/>
      <c r="AX102" s="198"/>
      <c r="AY102" s="168"/>
      <c r="AZ102" s="198"/>
      <c r="BA102" s="168"/>
      <c r="BB102" s="198"/>
      <c r="BC102" s="168"/>
      <c r="BD102" s="198"/>
      <c r="BE102" s="168"/>
      <c r="BF102" s="198"/>
      <c r="BG102" s="168"/>
      <c r="BH102" s="194"/>
      <c r="BI102" s="106"/>
      <c r="BJ102" s="106"/>
      <c r="BK102" s="106"/>
      <c r="BL102" s="106"/>
      <c r="BM102" s="107" t="str">
        <f>IF(AND(B102="",BQ102&gt;0),"Bitte den Namen der Schülerin/des Schülers erfassen!","")</f>
        <v/>
      </c>
      <c r="BN102" s="140"/>
      <c r="BO102" s="140">
        <f t="shared" ref="BO102" si="135">IF(OR(BM102&lt;&gt;"",BM104&lt;&gt;"",BM106&lt;&gt;""),1,0)</f>
        <v>0</v>
      </c>
      <c r="BP102" s="139"/>
      <c r="BQ102" s="99">
        <f>SUMPRODUCT(($E$15:$BG$15=Haushaltsjahr)*(E102:BG102&lt;&gt;"")*(E106:BG106))</f>
        <v>0</v>
      </c>
      <c r="BR102" s="119">
        <f>SUMPRODUCT(($E$15:$BG$15=Haushaltsjahr)*(E102:BG102=$BR$16)*(E106:BG106))</f>
        <v>0</v>
      </c>
      <c r="BS102" s="99">
        <f>SUMPRODUCT(($E$15:$BG$15=Haushaltsjahr)*(E102:BG102=$BS$16)*(E106:BG106))</f>
        <v>0</v>
      </c>
      <c r="BT102" s="163">
        <f>IF(BQ102=0,0,ROUND(BR102/BQ102,4))</f>
        <v>0</v>
      </c>
      <c r="BU102" s="99">
        <f>IF(BW102="ja",0,IF(BT102&gt;=60%,BR102+BS102,BR102))</f>
        <v>0</v>
      </c>
      <c r="BV102" s="146"/>
      <c r="BW102" s="134" t="str">
        <f>IF(SUMPRODUCT((E102:BG102=$BR$16)*(E104:BG104="")*($E$15:$BG$15&lt;&gt;0))&gt;0,"ja",
IF(SUMPRODUCT((E102:BG102=$BS$16)*(E104:BG104="")*($E$15:$BG$15&lt;&gt;0))&gt;0,"ja","nein"))</f>
        <v>nein</v>
      </c>
      <c r="BX102" s="146"/>
      <c r="BY102" s="132" t="s">
        <v>10</v>
      </c>
      <c r="BZ102" s="99"/>
      <c r="CA102" s="119">
        <f t="shared" ref="CA102:DB102" si="136">IF(CA$16="",0,SUMPRODUCT(($E102:$BG102&lt;&gt;"")*($E106:$BG106)*($E$16:$BG$16=CA$16)))</f>
        <v>0</v>
      </c>
      <c r="CB102" s="119">
        <f t="shared" si="136"/>
        <v>0</v>
      </c>
      <c r="CC102" s="119">
        <f t="shared" si="136"/>
        <v>0</v>
      </c>
      <c r="CD102" s="119">
        <f t="shared" si="136"/>
        <v>0</v>
      </c>
      <c r="CE102" s="119">
        <f t="shared" si="136"/>
        <v>0</v>
      </c>
      <c r="CF102" s="119">
        <f t="shared" si="136"/>
        <v>0</v>
      </c>
      <c r="CG102" s="119">
        <f t="shared" si="136"/>
        <v>0</v>
      </c>
      <c r="CH102" s="119">
        <f t="shared" si="136"/>
        <v>0</v>
      </c>
      <c r="CI102" s="119">
        <f t="shared" si="136"/>
        <v>0</v>
      </c>
      <c r="CJ102" s="119">
        <f t="shared" si="136"/>
        <v>0</v>
      </c>
      <c r="CK102" s="119">
        <f t="shared" si="136"/>
        <v>0</v>
      </c>
      <c r="CL102" s="119">
        <f t="shared" si="136"/>
        <v>0</v>
      </c>
      <c r="CM102" s="119">
        <f t="shared" si="136"/>
        <v>0</v>
      </c>
      <c r="CN102" s="119">
        <f t="shared" si="136"/>
        <v>0</v>
      </c>
      <c r="CO102" s="119">
        <f t="shared" si="136"/>
        <v>0</v>
      </c>
      <c r="CP102" s="119">
        <f t="shared" si="136"/>
        <v>0</v>
      </c>
      <c r="CQ102" s="119">
        <f t="shared" si="136"/>
        <v>0</v>
      </c>
      <c r="CR102" s="119">
        <f t="shared" si="136"/>
        <v>0</v>
      </c>
      <c r="CS102" s="119">
        <f t="shared" si="136"/>
        <v>0</v>
      </c>
      <c r="CT102" s="119">
        <f t="shared" si="136"/>
        <v>0</v>
      </c>
      <c r="CU102" s="119">
        <f t="shared" si="136"/>
        <v>0</v>
      </c>
      <c r="CV102" s="119">
        <f t="shared" si="136"/>
        <v>0</v>
      </c>
      <c r="CW102" s="119">
        <f t="shared" si="136"/>
        <v>0</v>
      </c>
      <c r="CX102" s="119">
        <f t="shared" si="136"/>
        <v>0</v>
      </c>
      <c r="CY102" s="119">
        <f t="shared" si="136"/>
        <v>0</v>
      </c>
      <c r="CZ102" s="119">
        <f t="shared" si="136"/>
        <v>0</v>
      </c>
      <c r="DA102" s="119">
        <f t="shared" si="136"/>
        <v>0</v>
      </c>
      <c r="DB102" s="119">
        <f t="shared" si="136"/>
        <v>0</v>
      </c>
    </row>
    <row r="103" spans="1:106" ht="2.15" customHeight="1" x14ac:dyDescent="0.25">
      <c r="A103" s="29"/>
      <c r="B103" s="194"/>
      <c r="C103" s="118"/>
      <c r="D103" s="199"/>
      <c r="E103" s="196"/>
      <c r="F103" s="199"/>
      <c r="G103" s="196"/>
      <c r="H103" s="199"/>
      <c r="I103" s="196"/>
      <c r="J103" s="199"/>
      <c r="K103" s="196"/>
      <c r="L103" s="199"/>
      <c r="M103" s="196"/>
      <c r="N103" s="199"/>
      <c r="O103" s="196"/>
      <c r="P103" s="199"/>
      <c r="Q103" s="196"/>
      <c r="R103" s="199"/>
      <c r="S103" s="196"/>
      <c r="T103" s="199"/>
      <c r="U103" s="196"/>
      <c r="V103" s="199"/>
      <c r="W103" s="196"/>
      <c r="X103" s="199"/>
      <c r="Y103" s="196"/>
      <c r="Z103" s="199"/>
      <c r="AA103" s="196"/>
      <c r="AB103" s="199"/>
      <c r="AC103" s="196"/>
      <c r="AD103" s="199"/>
      <c r="AE103" s="196"/>
      <c r="AF103" s="199"/>
      <c r="AG103" s="196"/>
      <c r="AH103" s="199"/>
      <c r="AI103" s="196"/>
      <c r="AJ103" s="199"/>
      <c r="AK103" s="196"/>
      <c r="AL103" s="199"/>
      <c r="AM103" s="196"/>
      <c r="AN103" s="199"/>
      <c r="AO103" s="196"/>
      <c r="AP103" s="199"/>
      <c r="AQ103" s="196"/>
      <c r="AR103" s="199"/>
      <c r="AS103" s="196"/>
      <c r="AT103" s="199"/>
      <c r="AU103" s="196"/>
      <c r="AV103" s="199"/>
      <c r="AW103" s="196"/>
      <c r="AX103" s="199"/>
      <c r="AY103" s="196"/>
      <c r="AZ103" s="199"/>
      <c r="BA103" s="196"/>
      <c r="BB103" s="199"/>
      <c r="BC103" s="196"/>
      <c r="BD103" s="199"/>
      <c r="BE103" s="196"/>
      <c r="BF103" s="199"/>
      <c r="BG103" s="197"/>
      <c r="BH103" s="194"/>
      <c r="BI103" s="195"/>
      <c r="BJ103" s="195"/>
      <c r="BK103" s="195"/>
      <c r="BL103" s="195"/>
      <c r="BM103" s="107"/>
      <c r="BN103" s="140"/>
      <c r="BO103" s="140">
        <f t="shared" ref="BO103" si="137">BO102</f>
        <v>0</v>
      </c>
      <c r="BP103" s="139"/>
      <c r="BQ103" s="99"/>
      <c r="BR103" s="119"/>
      <c r="BS103" s="99"/>
      <c r="BT103" s="163"/>
      <c r="BU103" s="99"/>
      <c r="BV103" s="146"/>
      <c r="BW103" s="134"/>
      <c r="BX103" s="146"/>
      <c r="BY103" s="132"/>
      <c r="BZ103" s="9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c r="CW103" s="119"/>
      <c r="CX103" s="119"/>
      <c r="CY103" s="119"/>
      <c r="CZ103" s="119"/>
      <c r="DA103" s="119"/>
      <c r="DB103" s="119"/>
    </row>
    <row r="104" spans="1:106" ht="18" customHeight="1" x14ac:dyDescent="0.25">
      <c r="A104" s="29"/>
      <c r="B104" s="120"/>
      <c r="C104" s="193"/>
      <c r="D104" s="199"/>
      <c r="E104" s="169"/>
      <c r="F104" s="199"/>
      <c r="G104" s="169"/>
      <c r="H104" s="199"/>
      <c r="I104" s="169"/>
      <c r="J104" s="199"/>
      <c r="K104" s="169"/>
      <c r="L104" s="199"/>
      <c r="M104" s="169"/>
      <c r="N104" s="199"/>
      <c r="O104" s="169"/>
      <c r="P104" s="199"/>
      <c r="Q104" s="169"/>
      <c r="R104" s="199"/>
      <c r="S104" s="169"/>
      <c r="T104" s="199"/>
      <c r="U104" s="169"/>
      <c r="V104" s="199"/>
      <c r="W104" s="169"/>
      <c r="X104" s="199"/>
      <c r="Y104" s="169"/>
      <c r="Z104" s="199"/>
      <c r="AA104" s="169"/>
      <c r="AB104" s="199"/>
      <c r="AC104" s="169"/>
      <c r="AD104" s="199"/>
      <c r="AE104" s="169"/>
      <c r="AF104" s="199"/>
      <c r="AG104" s="169"/>
      <c r="AH104" s="199"/>
      <c r="AI104" s="169"/>
      <c r="AJ104" s="199"/>
      <c r="AK104" s="169"/>
      <c r="AL104" s="199"/>
      <c r="AM104" s="169"/>
      <c r="AN104" s="199"/>
      <c r="AO104" s="169"/>
      <c r="AP104" s="199"/>
      <c r="AQ104" s="169"/>
      <c r="AR104" s="199"/>
      <c r="AS104" s="169"/>
      <c r="AT104" s="199"/>
      <c r="AU104" s="169"/>
      <c r="AV104" s="199"/>
      <c r="AW104" s="169"/>
      <c r="AX104" s="199"/>
      <c r="AY104" s="169"/>
      <c r="AZ104" s="199"/>
      <c r="BA104" s="169"/>
      <c r="BB104" s="199"/>
      <c r="BC104" s="169"/>
      <c r="BD104" s="199"/>
      <c r="BE104" s="169"/>
      <c r="BF104" s="199"/>
      <c r="BG104" s="169"/>
      <c r="BH104" s="194"/>
      <c r="BI104" s="105" t="str">
        <f>IF(OR(Gesamtstunden=0,SUM($E$15:$BG$15)=0,B102=""),"",BQ102)</f>
        <v/>
      </c>
      <c r="BJ104" s="105" t="str">
        <f>IF(OR(Gesamtstunden=0,SUM($E$15:$BG$15)=0,B102=""),"",BR102)</f>
        <v/>
      </c>
      <c r="BK104" s="109" t="str">
        <f t="shared" ref="BK104" si="138">IF(BI104="","",IF(BI104=0,0,BT102))</f>
        <v/>
      </c>
      <c r="BL104" s="105" t="str">
        <f>IF(OR(Gesamtstunden=0,SUM($E$15:$BG$15)=0,B102=""),"",BU102)</f>
        <v/>
      </c>
      <c r="BM104" s="107" t="str">
        <f>IF(BW102="ja","Es fehlen Angaben zum Berufsfeld!","")</f>
        <v/>
      </c>
      <c r="BN104" s="140"/>
      <c r="BO104" s="140">
        <f t="shared" ref="BO104" si="139">BO102</f>
        <v>0</v>
      </c>
      <c r="BP104" s="139"/>
      <c r="BQ104" s="99"/>
      <c r="BR104" s="119"/>
      <c r="BS104" s="99"/>
      <c r="BT104" s="163"/>
      <c r="BU104" s="99"/>
      <c r="BV104" s="146"/>
      <c r="BW104" s="133"/>
      <c r="BX104" s="146"/>
      <c r="BY104" s="132" t="s">
        <v>168</v>
      </c>
      <c r="BZ104" s="99">
        <f>IF(Gesamtstunden=0,0,IF(SUM(CA104:DB104)&gt;0,1,IF(AND(BQ102&gt;0,Gesamtstunden&lt;BQ102),1,0)))</f>
        <v>0</v>
      </c>
      <c r="CA104" s="95">
        <f>IF(CA$16="",0,IF(CA102&gt;CA$15,1,0))</f>
        <v>0</v>
      </c>
      <c r="CB104" s="95">
        <f t="shared" ref="CB104:DB104" si="140">IF(CB$16="",0,IF(CB102&gt;CB$15,1,0))</f>
        <v>0</v>
      </c>
      <c r="CC104" s="95">
        <f t="shared" si="140"/>
        <v>0</v>
      </c>
      <c r="CD104" s="95">
        <f t="shared" si="140"/>
        <v>0</v>
      </c>
      <c r="CE104" s="95">
        <f t="shared" si="140"/>
        <v>0</v>
      </c>
      <c r="CF104" s="95">
        <f t="shared" si="140"/>
        <v>0</v>
      </c>
      <c r="CG104" s="95">
        <f t="shared" si="140"/>
        <v>0</v>
      </c>
      <c r="CH104" s="95">
        <f t="shared" si="140"/>
        <v>0</v>
      </c>
      <c r="CI104" s="95">
        <f t="shared" si="140"/>
        <v>0</v>
      </c>
      <c r="CJ104" s="95">
        <f t="shared" si="140"/>
        <v>0</v>
      </c>
      <c r="CK104" s="95">
        <f t="shared" si="140"/>
        <v>0</v>
      </c>
      <c r="CL104" s="95">
        <f t="shared" si="140"/>
        <v>0</v>
      </c>
      <c r="CM104" s="95">
        <f t="shared" si="140"/>
        <v>0</v>
      </c>
      <c r="CN104" s="95">
        <f t="shared" si="140"/>
        <v>0</v>
      </c>
      <c r="CO104" s="95">
        <f t="shared" si="140"/>
        <v>0</v>
      </c>
      <c r="CP104" s="95">
        <f t="shared" si="140"/>
        <v>0</v>
      </c>
      <c r="CQ104" s="95">
        <f t="shared" si="140"/>
        <v>0</v>
      </c>
      <c r="CR104" s="95">
        <f t="shared" si="140"/>
        <v>0</v>
      </c>
      <c r="CS104" s="95">
        <f t="shared" si="140"/>
        <v>0</v>
      </c>
      <c r="CT104" s="95">
        <f t="shared" si="140"/>
        <v>0</v>
      </c>
      <c r="CU104" s="95">
        <f t="shared" si="140"/>
        <v>0</v>
      </c>
      <c r="CV104" s="95">
        <f t="shared" si="140"/>
        <v>0</v>
      </c>
      <c r="CW104" s="95">
        <f t="shared" si="140"/>
        <v>0</v>
      </c>
      <c r="CX104" s="95">
        <f t="shared" si="140"/>
        <v>0</v>
      </c>
      <c r="CY104" s="95">
        <f t="shared" si="140"/>
        <v>0</v>
      </c>
      <c r="CZ104" s="95">
        <f t="shared" si="140"/>
        <v>0</v>
      </c>
      <c r="DA104" s="95">
        <f t="shared" si="140"/>
        <v>0</v>
      </c>
      <c r="DB104" s="95">
        <f t="shared" si="140"/>
        <v>0</v>
      </c>
    </row>
    <row r="105" spans="1:106" ht="2.15" customHeight="1" x14ac:dyDescent="0.25">
      <c r="A105" s="29"/>
      <c r="B105" s="120"/>
      <c r="C105" s="193"/>
      <c r="D105" s="199"/>
      <c r="E105" s="207"/>
      <c r="F105" s="199"/>
      <c r="G105" s="207"/>
      <c r="H105" s="199"/>
      <c r="I105" s="207"/>
      <c r="J105" s="199"/>
      <c r="K105" s="207"/>
      <c r="L105" s="199"/>
      <c r="M105" s="207"/>
      <c r="N105" s="199"/>
      <c r="O105" s="207"/>
      <c r="P105" s="199"/>
      <c r="Q105" s="207"/>
      <c r="R105" s="199"/>
      <c r="S105" s="207"/>
      <c r="T105" s="199"/>
      <c r="U105" s="193"/>
      <c r="V105" s="199"/>
      <c r="W105" s="207"/>
      <c r="X105" s="199"/>
      <c r="Y105" s="207"/>
      <c r="Z105" s="199"/>
      <c r="AA105" s="207"/>
      <c r="AB105" s="199"/>
      <c r="AC105" s="208"/>
      <c r="AD105" s="199"/>
      <c r="AE105" s="208"/>
      <c r="AF105" s="199"/>
      <c r="AG105" s="208"/>
      <c r="AH105" s="199"/>
      <c r="AI105" s="208"/>
      <c r="AJ105" s="199"/>
      <c r="AK105" s="208"/>
      <c r="AL105" s="199"/>
      <c r="AM105" s="208"/>
      <c r="AN105" s="199"/>
      <c r="AO105" s="208"/>
      <c r="AP105" s="199"/>
      <c r="AQ105" s="208"/>
      <c r="AR105" s="199"/>
      <c r="AS105" s="208"/>
      <c r="AT105" s="199"/>
      <c r="AU105" s="208"/>
      <c r="AV105" s="199"/>
      <c r="AW105" s="208"/>
      <c r="AX105" s="199"/>
      <c r="AY105" s="208"/>
      <c r="AZ105" s="199"/>
      <c r="BA105" s="208"/>
      <c r="BB105" s="199"/>
      <c r="BC105" s="208"/>
      <c r="BD105" s="199"/>
      <c r="BE105" s="208"/>
      <c r="BF105" s="199"/>
      <c r="BG105" s="209"/>
      <c r="BH105" s="194"/>
      <c r="BI105" s="105"/>
      <c r="BJ105" s="105"/>
      <c r="BK105" s="109"/>
      <c r="BL105" s="105"/>
      <c r="BM105" s="107"/>
      <c r="BN105" s="140"/>
      <c r="BO105" s="140">
        <f t="shared" ref="BO105" si="141">BO102</f>
        <v>0</v>
      </c>
      <c r="BP105" s="139"/>
      <c r="BQ105" s="99"/>
      <c r="BR105" s="119"/>
      <c r="BS105" s="99"/>
      <c r="BT105" s="163"/>
      <c r="BU105" s="99"/>
      <c r="BV105" s="146"/>
      <c r="BW105" s="133"/>
      <c r="BX105" s="146"/>
      <c r="BY105" s="132"/>
      <c r="BZ105" s="99"/>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row>
    <row r="106" spans="1:106" ht="18" customHeight="1" x14ac:dyDescent="0.25">
      <c r="A106" s="30"/>
      <c r="B106" s="115"/>
      <c r="C106" s="112"/>
      <c r="D106" s="194"/>
      <c r="E106" s="170"/>
      <c r="F106" s="200"/>
      <c r="G106" s="170"/>
      <c r="H106" s="200"/>
      <c r="I106" s="170"/>
      <c r="J106" s="200"/>
      <c r="K106" s="170"/>
      <c r="L106" s="200"/>
      <c r="M106" s="170"/>
      <c r="N106" s="200"/>
      <c r="O106" s="170"/>
      <c r="P106" s="200"/>
      <c r="Q106" s="170"/>
      <c r="R106" s="200"/>
      <c r="S106" s="170"/>
      <c r="T106" s="200"/>
      <c r="U106" s="170"/>
      <c r="V106" s="200"/>
      <c r="W106" s="170"/>
      <c r="X106" s="200"/>
      <c r="Y106" s="170"/>
      <c r="Z106" s="200"/>
      <c r="AA106" s="170"/>
      <c r="AB106" s="200"/>
      <c r="AC106" s="170"/>
      <c r="AD106" s="200"/>
      <c r="AE106" s="170"/>
      <c r="AF106" s="200"/>
      <c r="AG106" s="170"/>
      <c r="AH106" s="200"/>
      <c r="AI106" s="170"/>
      <c r="AJ106" s="200"/>
      <c r="AK106" s="170"/>
      <c r="AL106" s="200"/>
      <c r="AM106" s="170"/>
      <c r="AN106" s="200"/>
      <c r="AO106" s="170"/>
      <c r="AP106" s="200"/>
      <c r="AQ106" s="170"/>
      <c r="AR106" s="200"/>
      <c r="AS106" s="170"/>
      <c r="AT106" s="200"/>
      <c r="AU106" s="170"/>
      <c r="AV106" s="200"/>
      <c r="AW106" s="170"/>
      <c r="AX106" s="200"/>
      <c r="AY106" s="170"/>
      <c r="AZ106" s="200"/>
      <c r="BA106" s="170"/>
      <c r="BB106" s="200"/>
      <c r="BC106" s="170"/>
      <c r="BD106" s="200"/>
      <c r="BE106" s="170"/>
      <c r="BF106" s="200"/>
      <c r="BG106" s="170"/>
      <c r="BH106" s="194"/>
      <c r="BI106" s="116"/>
      <c r="BJ106" s="116"/>
      <c r="BK106" s="117"/>
      <c r="BL106" s="116"/>
      <c r="BM106" s="107" t="str">
        <f>IF(AND(BZ104=1,BZ106=0),"Bitte die max. Anzahl an Gesamtstunden bzw. Stunden pro Tag beachten!",IF(AND(BZ104=0,BZ106=1),"Es fehlen Angaben zu den Kursstunden!",IF(AND(BZ104=1,BZ106=1),"Bitte die max. Anzahl an Stunden pro Tag beachten!",IF(AND(C102="nein",BI104&gt;30),"Die max. Stundenzahl ist überschritten!",""))))</f>
        <v/>
      </c>
      <c r="BN106" s="140" t="str">
        <f t="shared" ref="BN106" si="142">IF(B102&lt;&gt;"",1,"")</f>
        <v/>
      </c>
      <c r="BO106" s="140">
        <f t="shared" ref="BO106" si="143">BO102</f>
        <v>0</v>
      </c>
      <c r="BP106" s="139"/>
      <c r="BQ106" s="99"/>
      <c r="BR106" s="119"/>
      <c r="BS106" s="99"/>
      <c r="BT106" s="163"/>
      <c r="BU106" s="99"/>
      <c r="BV106" s="146"/>
      <c r="BW106" s="133"/>
      <c r="BX106" s="146"/>
      <c r="BY106" s="132" t="s">
        <v>169</v>
      </c>
      <c r="BZ106" s="99">
        <f>IF(Gesamtstunden=0,0,IF(SUM(CA106:DB106)&gt;0,1,IF(AND(BQ102&gt;0,Gesamtstunden&gt;BQ102),1,0)))</f>
        <v>0</v>
      </c>
      <c r="CA106" s="95">
        <f>IF(OR($B102="",CA$16=""),0,IF(CA102&lt;CA$15,1,0))</f>
        <v>0</v>
      </c>
      <c r="CB106" s="95">
        <f t="shared" ref="CB106:DB106" si="144">IF(OR($B102="",CB$16=""),0,IF(CB102&lt;CB$15,1,0))</f>
        <v>0</v>
      </c>
      <c r="CC106" s="95">
        <f t="shared" si="144"/>
        <v>0</v>
      </c>
      <c r="CD106" s="95">
        <f t="shared" si="144"/>
        <v>0</v>
      </c>
      <c r="CE106" s="95">
        <f t="shared" si="144"/>
        <v>0</v>
      </c>
      <c r="CF106" s="95">
        <f t="shared" si="144"/>
        <v>0</v>
      </c>
      <c r="CG106" s="95">
        <f t="shared" si="144"/>
        <v>0</v>
      </c>
      <c r="CH106" s="95">
        <f t="shared" si="144"/>
        <v>0</v>
      </c>
      <c r="CI106" s="95">
        <f t="shared" si="144"/>
        <v>0</v>
      </c>
      <c r="CJ106" s="95">
        <f t="shared" si="144"/>
        <v>0</v>
      </c>
      <c r="CK106" s="95">
        <f t="shared" si="144"/>
        <v>0</v>
      </c>
      <c r="CL106" s="95">
        <f t="shared" si="144"/>
        <v>0</v>
      </c>
      <c r="CM106" s="95">
        <f t="shared" si="144"/>
        <v>0</v>
      </c>
      <c r="CN106" s="95">
        <f t="shared" si="144"/>
        <v>0</v>
      </c>
      <c r="CO106" s="95">
        <f t="shared" si="144"/>
        <v>0</v>
      </c>
      <c r="CP106" s="95">
        <f t="shared" si="144"/>
        <v>0</v>
      </c>
      <c r="CQ106" s="95">
        <f t="shared" si="144"/>
        <v>0</v>
      </c>
      <c r="CR106" s="95">
        <f t="shared" si="144"/>
        <v>0</v>
      </c>
      <c r="CS106" s="95">
        <f t="shared" si="144"/>
        <v>0</v>
      </c>
      <c r="CT106" s="95">
        <f t="shared" si="144"/>
        <v>0</v>
      </c>
      <c r="CU106" s="95">
        <f t="shared" si="144"/>
        <v>0</v>
      </c>
      <c r="CV106" s="95">
        <f t="shared" si="144"/>
        <v>0</v>
      </c>
      <c r="CW106" s="95">
        <f t="shared" si="144"/>
        <v>0</v>
      </c>
      <c r="CX106" s="95">
        <f t="shared" si="144"/>
        <v>0</v>
      </c>
      <c r="CY106" s="95">
        <f t="shared" si="144"/>
        <v>0</v>
      </c>
      <c r="CZ106" s="95">
        <f t="shared" si="144"/>
        <v>0</v>
      </c>
      <c r="DA106" s="95">
        <f t="shared" si="144"/>
        <v>0</v>
      </c>
      <c r="DB106" s="95">
        <f t="shared" si="144"/>
        <v>0</v>
      </c>
    </row>
    <row r="107" spans="1:106" ht="5.15" customHeight="1" x14ac:dyDescent="0.25">
      <c r="BN107" s="141"/>
      <c r="BO107" s="140"/>
      <c r="BP107" s="139"/>
      <c r="BQ107" s="101"/>
      <c r="BR107" s="161"/>
      <c r="BS107" s="101"/>
      <c r="BT107" s="161"/>
      <c r="BU107" s="99"/>
      <c r="BV107" s="137"/>
      <c r="BW107" s="135"/>
      <c r="BX107" s="137"/>
      <c r="BY107" s="96"/>
      <c r="BZ107" s="101"/>
      <c r="CA107" s="96"/>
      <c r="CB107" s="96"/>
      <c r="CC107" s="96"/>
      <c r="CD107" s="96"/>
      <c r="CE107" s="96"/>
      <c r="CF107" s="96"/>
      <c r="CG107" s="96"/>
      <c r="CH107" s="96"/>
      <c r="CI107" s="96"/>
      <c r="CJ107" s="96"/>
      <c r="CK107" s="96"/>
      <c r="CL107" s="96"/>
      <c r="CM107" s="96"/>
      <c r="CN107" s="96"/>
      <c r="CO107" s="96"/>
      <c r="CP107" s="96"/>
      <c r="CQ107" s="96"/>
      <c r="CR107" s="96"/>
      <c r="CS107" s="96"/>
      <c r="CT107" s="96"/>
      <c r="CU107" s="96"/>
      <c r="CV107" s="96"/>
      <c r="CW107" s="96"/>
      <c r="CX107" s="96"/>
      <c r="CY107" s="96"/>
      <c r="CZ107" s="96"/>
      <c r="DA107" s="96"/>
      <c r="DB107" s="96"/>
    </row>
    <row r="108" spans="1:106" ht="18" customHeight="1" x14ac:dyDescent="0.25">
      <c r="A108" s="28">
        <v>16</v>
      </c>
      <c r="B108" s="118" t="str">
        <f>VLOOKUP(A108,'Kopierhilfe TN-Daten'!$A$2:$D$31,4)</f>
        <v/>
      </c>
      <c r="C108" s="169"/>
      <c r="D108" s="194"/>
      <c r="E108" s="168"/>
      <c r="F108" s="198"/>
      <c r="G108" s="168"/>
      <c r="H108" s="198"/>
      <c r="I108" s="168"/>
      <c r="J108" s="198"/>
      <c r="K108" s="168"/>
      <c r="L108" s="198"/>
      <c r="M108" s="168"/>
      <c r="N108" s="198"/>
      <c r="O108" s="168"/>
      <c r="P108" s="198"/>
      <c r="Q108" s="168"/>
      <c r="R108" s="198"/>
      <c r="S108" s="168"/>
      <c r="T108" s="198"/>
      <c r="U108" s="168"/>
      <c r="V108" s="198"/>
      <c r="W108" s="168"/>
      <c r="X108" s="198"/>
      <c r="Y108" s="168"/>
      <c r="Z108" s="198"/>
      <c r="AA108" s="168"/>
      <c r="AB108" s="198"/>
      <c r="AC108" s="168"/>
      <c r="AD108" s="198"/>
      <c r="AE108" s="168"/>
      <c r="AF108" s="198"/>
      <c r="AG108" s="168"/>
      <c r="AH108" s="198"/>
      <c r="AI108" s="168"/>
      <c r="AJ108" s="198"/>
      <c r="AK108" s="168"/>
      <c r="AL108" s="198"/>
      <c r="AM108" s="168"/>
      <c r="AN108" s="198"/>
      <c r="AO108" s="168"/>
      <c r="AP108" s="198"/>
      <c r="AQ108" s="168"/>
      <c r="AR108" s="198"/>
      <c r="AS108" s="168"/>
      <c r="AT108" s="198"/>
      <c r="AU108" s="168"/>
      <c r="AV108" s="198"/>
      <c r="AW108" s="168"/>
      <c r="AX108" s="198"/>
      <c r="AY108" s="168"/>
      <c r="AZ108" s="198"/>
      <c r="BA108" s="168"/>
      <c r="BB108" s="198"/>
      <c r="BC108" s="168"/>
      <c r="BD108" s="198"/>
      <c r="BE108" s="168"/>
      <c r="BF108" s="198"/>
      <c r="BG108" s="168"/>
      <c r="BH108" s="194"/>
      <c r="BI108" s="106"/>
      <c r="BJ108" s="106"/>
      <c r="BK108" s="106"/>
      <c r="BL108" s="106"/>
      <c r="BM108" s="107" t="str">
        <f>IF(AND(B108="",BQ108&gt;0),"Bitte den Namen der Schülerin/des Schülers erfassen!","")</f>
        <v/>
      </c>
      <c r="BN108" s="140"/>
      <c r="BO108" s="140">
        <f t="shared" ref="BO108" si="145">IF(OR(BM108&lt;&gt;"",BM110&lt;&gt;"",BM112&lt;&gt;""),1,0)</f>
        <v>0</v>
      </c>
      <c r="BP108" s="139"/>
      <c r="BQ108" s="99">
        <f>SUMPRODUCT(($E$15:$BG$15=Haushaltsjahr)*(E108:BG108&lt;&gt;"")*(E112:BG112))</f>
        <v>0</v>
      </c>
      <c r="BR108" s="119">
        <f>SUMPRODUCT(($E$15:$BG$15=Haushaltsjahr)*(E108:BG108=$BR$16)*(E112:BG112))</f>
        <v>0</v>
      </c>
      <c r="BS108" s="99">
        <f>SUMPRODUCT(($E$15:$BG$15=Haushaltsjahr)*(E108:BG108=$BS$16)*(E112:BG112))</f>
        <v>0</v>
      </c>
      <c r="BT108" s="163">
        <f>IF(BQ108=0,0,ROUND(BR108/BQ108,4))</f>
        <v>0</v>
      </c>
      <c r="BU108" s="99">
        <f>IF(BW108="ja",0,IF(BT108&gt;=60%,BR108+BS108,BR108))</f>
        <v>0</v>
      </c>
      <c r="BV108" s="146"/>
      <c r="BW108" s="134" t="str">
        <f>IF(SUMPRODUCT((E108:BG108=$BR$16)*(E110:BG110="")*($E$15:$BG$15&lt;&gt;0))&gt;0,"ja",
IF(SUMPRODUCT((E108:BG108=$BS$16)*(E110:BG110="")*($E$15:$BG$15&lt;&gt;0))&gt;0,"ja","nein"))</f>
        <v>nein</v>
      </c>
      <c r="BX108" s="146"/>
      <c r="BY108" s="132" t="s">
        <v>10</v>
      </c>
      <c r="BZ108" s="99"/>
      <c r="CA108" s="119">
        <f t="shared" ref="CA108:DB108" si="146">IF(CA$16="",0,SUMPRODUCT(($E108:$BG108&lt;&gt;"")*($E112:$BG112)*($E$16:$BG$16=CA$16)))</f>
        <v>0</v>
      </c>
      <c r="CB108" s="119">
        <f t="shared" si="146"/>
        <v>0</v>
      </c>
      <c r="CC108" s="119">
        <f t="shared" si="146"/>
        <v>0</v>
      </c>
      <c r="CD108" s="119">
        <f t="shared" si="146"/>
        <v>0</v>
      </c>
      <c r="CE108" s="119">
        <f t="shared" si="146"/>
        <v>0</v>
      </c>
      <c r="CF108" s="119">
        <f t="shared" si="146"/>
        <v>0</v>
      </c>
      <c r="CG108" s="119">
        <f t="shared" si="146"/>
        <v>0</v>
      </c>
      <c r="CH108" s="119">
        <f t="shared" si="146"/>
        <v>0</v>
      </c>
      <c r="CI108" s="119">
        <f t="shared" si="146"/>
        <v>0</v>
      </c>
      <c r="CJ108" s="119">
        <f t="shared" si="146"/>
        <v>0</v>
      </c>
      <c r="CK108" s="119">
        <f t="shared" si="146"/>
        <v>0</v>
      </c>
      <c r="CL108" s="119">
        <f t="shared" si="146"/>
        <v>0</v>
      </c>
      <c r="CM108" s="119">
        <f t="shared" si="146"/>
        <v>0</v>
      </c>
      <c r="CN108" s="119">
        <f t="shared" si="146"/>
        <v>0</v>
      </c>
      <c r="CO108" s="119">
        <f t="shared" si="146"/>
        <v>0</v>
      </c>
      <c r="CP108" s="119">
        <f t="shared" si="146"/>
        <v>0</v>
      </c>
      <c r="CQ108" s="119">
        <f t="shared" si="146"/>
        <v>0</v>
      </c>
      <c r="CR108" s="119">
        <f t="shared" si="146"/>
        <v>0</v>
      </c>
      <c r="CS108" s="119">
        <f t="shared" si="146"/>
        <v>0</v>
      </c>
      <c r="CT108" s="119">
        <f t="shared" si="146"/>
        <v>0</v>
      </c>
      <c r="CU108" s="119">
        <f t="shared" si="146"/>
        <v>0</v>
      </c>
      <c r="CV108" s="119">
        <f t="shared" si="146"/>
        <v>0</v>
      </c>
      <c r="CW108" s="119">
        <f t="shared" si="146"/>
        <v>0</v>
      </c>
      <c r="CX108" s="119">
        <f t="shared" si="146"/>
        <v>0</v>
      </c>
      <c r="CY108" s="119">
        <f t="shared" si="146"/>
        <v>0</v>
      </c>
      <c r="CZ108" s="119">
        <f t="shared" si="146"/>
        <v>0</v>
      </c>
      <c r="DA108" s="119">
        <f t="shared" si="146"/>
        <v>0</v>
      </c>
      <c r="DB108" s="119">
        <f t="shared" si="146"/>
        <v>0</v>
      </c>
    </row>
    <row r="109" spans="1:106" ht="2.15" customHeight="1" x14ac:dyDescent="0.25">
      <c r="A109" s="29"/>
      <c r="B109" s="194"/>
      <c r="C109" s="118"/>
      <c r="D109" s="199"/>
      <c r="E109" s="196"/>
      <c r="F109" s="199"/>
      <c r="G109" s="196"/>
      <c r="H109" s="199"/>
      <c r="I109" s="196"/>
      <c r="J109" s="199"/>
      <c r="K109" s="196"/>
      <c r="L109" s="199"/>
      <c r="M109" s="196"/>
      <c r="N109" s="199"/>
      <c r="O109" s="196"/>
      <c r="P109" s="199"/>
      <c r="Q109" s="196"/>
      <c r="R109" s="199"/>
      <c r="S109" s="196"/>
      <c r="T109" s="199"/>
      <c r="U109" s="196"/>
      <c r="V109" s="199"/>
      <c r="W109" s="196"/>
      <c r="X109" s="199"/>
      <c r="Y109" s="196"/>
      <c r="Z109" s="199"/>
      <c r="AA109" s="196"/>
      <c r="AB109" s="199"/>
      <c r="AC109" s="196"/>
      <c r="AD109" s="199"/>
      <c r="AE109" s="196"/>
      <c r="AF109" s="199"/>
      <c r="AG109" s="196"/>
      <c r="AH109" s="199"/>
      <c r="AI109" s="196"/>
      <c r="AJ109" s="199"/>
      <c r="AK109" s="196"/>
      <c r="AL109" s="199"/>
      <c r="AM109" s="196"/>
      <c r="AN109" s="199"/>
      <c r="AO109" s="196"/>
      <c r="AP109" s="199"/>
      <c r="AQ109" s="196"/>
      <c r="AR109" s="199"/>
      <c r="AS109" s="196"/>
      <c r="AT109" s="199"/>
      <c r="AU109" s="196"/>
      <c r="AV109" s="199"/>
      <c r="AW109" s="196"/>
      <c r="AX109" s="199"/>
      <c r="AY109" s="196"/>
      <c r="AZ109" s="199"/>
      <c r="BA109" s="196"/>
      <c r="BB109" s="199"/>
      <c r="BC109" s="196"/>
      <c r="BD109" s="199"/>
      <c r="BE109" s="196"/>
      <c r="BF109" s="199"/>
      <c r="BG109" s="197"/>
      <c r="BH109" s="194"/>
      <c r="BI109" s="195"/>
      <c r="BJ109" s="195"/>
      <c r="BK109" s="195"/>
      <c r="BL109" s="195"/>
      <c r="BM109" s="107"/>
      <c r="BN109" s="140"/>
      <c r="BO109" s="140">
        <f t="shared" ref="BO109" si="147">BO108</f>
        <v>0</v>
      </c>
      <c r="BP109" s="139"/>
      <c r="BQ109" s="99"/>
      <c r="BR109" s="119"/>
      <c r="BS109" s="99"/>
      <c r="BT109" s="163"/>
      <c r="BU109" s="99"/>
      <c r="BV109" s="146"/>
      <c r="BW109" s="134"/>
      <c r="BX109" s="146"/>
      <c r="BY109" s="132"/>
      <c r="BZ109" s="99"/>
      <c r="CA109" s="119"/>
      <c r="CB109" s="119"/>
      <c r="CC109" s="119"/>
      <c r="CD109" s="119"/>
      <c r="CE109" s="119"/>
      <c r="CF109" s="119"/>
      <c r="CG109" s="119"/>
      <c r="CH109" s="119"/>
      <c r="CI109" s="119"/>
      <c r="CJ109" s="119"/>
      <c r="CK109" s="119"/>
      <c r="CL109" s="119"/>
      <c r="CM109" s="119"/>
      <c r="CN109" s="119"/>
      <c r="CO109" s="119"/>
      <c r="CP109" s="119"/>
      <c r="CQ109" s="119"/>
      <c r="CR109" s="119"/>
      <c r="CS109" s="119"/>
      <c r="CT109" s="119"/>
      <c r="CU109" s="119"/>
      <c r="CV109" s="119"/>
      <c r="CW109" s="119"/>
      <c r="CX109" s="119"/>
      <c r="CY109" s="119"/>
      <c r="CZ109" s="119"/>
      <c r="DA109" s="119"/>
      <c r="DB109" s="119"/>
    </row>
    <row r="110" spans="1:106" ht="18" customHeight="1" x14ac:dyDescent="0.25">
      <c r="A110" s="29"/>
      <c r="B110" s="120"/>
      <c r="C110" s="193"/>
      <c r="D110" s="199"/>
      <c r="E110" s="169"/>
      <c r="F110" s="199"/>
      <c r="G110" s="169"/>
      <c r="H110" s="199"/>
      <c r="I110" s="169"/>
      <c r="J110" s="199"/>
      <c r="K110" s="169"/>
      <c r="L110" s="199"/>
      <c r="M110" s="169"/>
      <c r="N110" s="199"/>
      <c r="O110" s="169"/>
      <c r="P110" s="199"/>
      <c r="Q110" s="169"/>
      <c r="R110" s="199"/>
      <c r="S110" s="169"/>
      <c r="T110" s="199"/>
      <c r="U110" s="169"/>
      <c r="V110" s="199"/>
      <c r="W110" s="169"/>
      <c r="X110" s="199"/>
      <c r="Y110" s="169"/>
      <c r="Z110" s="199"/>
      <c r="AA110" s="169"/>
      <c r="AB110" s="199"/>
      <c r="AC110" s="169"/>
      <c r="AD110" s="199"/>
      <c r="AE110" s="169"/>
      <c r="AF110" s="199"/>
      <c r="AG110" s="169"/>
      <c r="AH110" s="199"/>
      <c r="AI110" s="169"/>
      <c r="AJ110" s="199"/>
      <c r="AK110" s="169"/>
      <c r="AL110" s="199"/>
      <c r="AM110" s="169"/>
      <c r="AN110" s="199"/>
      <c r="AO110" s="169"/>
      <c r="AP110" s="199"/>
      <c r="AQ110" s="169"/>
      <c r="AR110" s="199"/>
      <c r="AS110" s="169"/>
      <c r="AT110" s="199"/>
      <c r="AU110" s="169"/>
      <c r="AV110" s="199"/>
      <c r="AW110" s="169"/>
      <c r="AX110" s="199"/>
      <c r="AY110" s="169"/>
      <c r="AZ110" s="199"/>
      <c r="BA110" s="169"/>
      <c r="BB110" s="199"/>
      <c r="BC110" s="169"/>
      <c r="BD110" s="199"/>
      <c r="BE110" s="169"/>
      <c r="BF110" s="199"/>
      <c r="BG110" s="169"/>
      <c r="BH110" s="194"/>
      <c r="BI110" s="105" t="str">
        <f>IF(OR(Gesamtstunden=0,SUM($E$15:$BG$15)=0,B108=""),"",BQ108)</f>
        <v/>
      </c>
      <c r="BJ110" s="105" t="str">
        <f>IF(OR(Gesamtstunden=0,SUM($E$15:$BG$15)=0,B108=""),"",BR108)</f>
        <v/>
      </c>
      <c r="BK110" s="109" t="str">
        <f t="shared" ref="BK110" si="148">IF(BI110="","",IF(BI110=0,0,BT108))</f>
        <v/>
      </c>
      <c r="BL110" s="105" t="str">
        <f>IF(OR(Gesamtstunden=0,SUM($E$15:$BG$15)=0,B108=""),"",BU108)</f>
        <v/>
      </c>
      <c r="BM110" s="107" t="str">
        <f>IF(BW108="ja","Es fehlen Angaben zum Berufsfeld!","")</f>
        <v/>
      </c>
      <c r="BN110" s="140"/>
      <c r="BO110" s="140">
        <f t="shared" ref="BO110" si="149">BO108</f>
        <v>0</v>
      </c>
      <c r="BP110" s="139"/>
      <c r="BQ110" s="99"/>
      <c r="BR110" s="119"/>
      <c r="BS110" s="99"/>
      <c r="BT110" s="163"/>
      <c r="BU110" s="99"/>
      <c r="BV110" s="146"/>
      <c r="BW110" s="133"/>
      <c r="BX110" s="146"/>
      <c r="BY110" s="132" t="s">
        <v>168</v>
      </c>
      <c r="BZ110" s="99">
        <f>IF(Gesamtstunden=0,0,IF(SUM(CA110:DB110)&gt;0,1,IF(AND(BQ108&gt;0,Gesamtstunden&lt;BQ108),1,0)))</f>
        <v>0</v>
      </c>
      <c r="CA110" s="95">
        <f>IF(CA$16="",0,IF(CA108&gt;CA$15,1,0))</f>
        <v>0</v>
      </c>
      <c r="CB110" s="95">
        <f t="shared" ref="CB110:DB110" si="150">IF(CB$16="",0,IF(CB108&gt;CB$15,1,0))</f>
        <v>0</v>
      </c>
      <c r="CC110" s="95">
        <f t="shared" si="150"/>
        <v>0</v>
      </c>
      <c r="CD110" s="95">
        <f t="shared" si="150"/>
        <v>0</v>
      </c>
      <c r="CE110" s="95">
        <f t="shared" si="150"/>
        <v>0</v>
      </c>
      <c r="CF110" s="95">
        <f t="shared" si="150"/>
        <v>0</v>
      </c>
      <c r="CG110" s="95">
        <f t="shared" si="150"/>
        <v>0</v>
      </c>
      <c r="CH110" s="95">
        <f t="shared" si="150"/>
        <v>0</v>
      </c>
      <c r="CI110" s="95">
        <f t="shared" si="150"/>
        <v>0</v>
      </c>
      <c r="CJ110" s="95">
        <f t="shared" si="150"/>
        <v>0</v>
      </c>
      <c r="CK110" s="95">
        <f t="shared" si="150"/>
        <v>0</v>
      </c>
      <c r="CL110" s="95">
        <f t="shared" si="150"/>
        <v>0</v>
      </c>
      <c r="CM110" s="95">
        <f t="shared" si="150"/>
        <v>0</v>
      </c>
      <c r="CN110" s="95">
        <f t="shared" si="150"/>
        <v>0</v>
      </c>
      <c r="CO110" s="95">
        <f t="shared" si="150"/>
        <v>0</v>
      </c>
      <c r="CP110" s="95">
        <f t="shared" si="150"/>
        <v>0</v>
      </c>
      <c r="CQ110" s="95">
        <f t="shared" si="150"/>
        <v>0</v>
      </c>
      <c r="CR110" s="95">
        <f t="shared" si="150"/>
        <v>0</v>
      </c>
      <c r="CS110" s="95">
        <f t="shared" si="150"/>
        <v>0</v>
      </c>
      <c r="CT110" s="95">
        <f t="shared" si="150"/>
        <v>0</v>
      </c>
      <c r="CU110" s="95">
        <f t="shared" si="150"/>
        <v>0</v>
      </c>
      <c r="CV110" s="95">
        <f t="shared" si="150"/>
        <v>0</v>
      </c>
      <c r="CW110" s="95">
        <f t="shared" si="150"/>
        <v>0</v>
      </c>
      <c r="CX110" s="95">
        <f t="shared" si="150"/>
        <v>0</v>
      </c>
      <c r="CY110" s="95">
        <f t="shared" si="150"/>
        <v>0</v>
      </c>
      <c r="CZ110" s="95">
        <f t="shared" si="150"/>
        <v>0</v>
      </c>
      <c r="DA110" s="95">
        <f t="shared" si="150"/>
        <v>0</v>
      </c>
      <c r="DB110" s="95">
        <f t="shared" si="150"/>
        <v>0</v>
      </c>
    </row>
    <row r="111" spans="1:106" ht="2.15" customHeight="1" x14ac:dyDescent="0.25">
      <c r="A111" s="29"/>
      <c r="B111" s="120"/>
      <c r="C111" s="193"/>
      <c r="D111" s="199"/>
      <c r="E111" s="207"/>
      <c r="F111" s="199"/>
      <c r="G111" s="207"/>
      <c r="H111" s="199"/>
      <c r="I111" s="207"/>
      <c r="J111" s="199"/>
      <c r="K111" s="207"/>
      <c r="L111" s="199"/>
      <c r="M111" s="207"/>
      <c r="N111" s="199"/>
      <c r="O111" s="207"/>
      <c r="P111" s="199"/>
      <c r="Q111" s="207"/>
      <c r="R111" s="199"/>
      <c r="S111" s="207"/>
      <c r="T111" s="199"/>
      <c r="U111" s="193"/>
      <c r="V111" s="199"/>
      <c r="W111" s="207"/>
      <c r="X111" s="199"/>
      <c r="Y111" s="207"/>
      <c r="Z111" s="199"/>
      <c r="AA111" s="207"/>
      <c r="AB111" s="199"/>
      <c r="AC111" s="208"/>
      <c r="AD111" s="199"/>
      <c r="AE111" s="208"/>
      <c r="AF111" s="199"/>
      <c r="AG111" s="208"/>
      <c r="AH111" s="199"/>
      <c r="AI111" s="208"/>
      <c r="AJ111" s="199"/>
      <c r="AK111" s="208"/>
      <c r="AL111" s="199"/>
      <c r="AM111" s="208"/>
      <c r="AN111" s="199"/>
      <c r="AO111" s="208"/>
      <c r="AP111" s="199"/>
      <c r="AQ111" s="208"/>
      <c r="AR111" s="199"/>
      <c r="AS111" s="208"/>
      <c r="AT111" s="199"/>
      <c r="AU111" s="208"/>
      <c r="AV111" s="199"/>
      <c r="AW111" s="208"/>
      <c r="AX111" s="199"/>
      <c r="AY111" s="208"/>
      <c r="AZ111" s="199"/>
      <c r="BA111" s="208"/>
      <c r="BB111" s="199"/>
      <c r="BC111" s="208"/>
      <c r="BD111" s="199"/>
      <c r="BE111" s="208"/>
      <c r="BF111" s="199"/>
      <c r="BG111" s="209"/>
      <c r="BH111" s="194"/>
      <c r="BI111" s="105"/>
      <c r="BJ111" s="105"/>
      <c r="BK111" s="109"/>
      <c r="BL111" s="105"/>
      <c r="BM111" s="107"/>
      <c r="BN111" s="140"/>
      <c r="BO111" s="140">
        <f t="shared" ref="BO111" si="151">BO108</f>
        <v>0</v>
      </c>
      <c r="BP111" s="139"/>
      <c r="BQ111" s="99"/>
      <c r="BR111" s="119"/>
      <c r="BS111" s="99"/>
      <c r="BT111" s="163"/>
      <c r="BU111" s="99"/>
      <c r="BV111" s="146"/>
      <c r="BW111" s="133"/>
      <c r="BX111" s="146"/>
      <c r="BY111" s="132"/>
      <c r="BZ111" s="99"/>
      <c r="CA111" s="95"/>
      <c r="CB111" s="95"/>
      <c r="CC111" s="95"/>
      <c r="CD111" s="95"/>
      <c r="CE111" s="95"/>
      <c r="CF111" s="95"/>
      <c r="CG111" s="95"/>
      <c r="CH111" s="95"/>
      <c r="CI111" s="95"/>
      <c r="CJ111" s="95"/>
      <c r="CK111" s="95"/>
      <c r="CL111" s="95"/>
      <c r="CM111" s="95"/>
      <c r="CN111" s="95"/>
      <c r="CO111" s="95"/>
      <c r="CP111" s="95"/>
      <c r="CQ111" s="95"/>
      <c r="CR111" s="95"/>
      <c r="CS111" s="95"/>
      <c r="CT111" s="95"/>
      <c r="CU111" s="95"/>
      <c r="CV111" s="95"/>
      <c r="CW111" s="95"/>
      <c r="CX111" s="95"/>
      <c r="CY111" s="95"/>
      <c r="CZ111" s="95"/>
      <c r="DA111" s="95"/>
      <c r="DB111" s="95"/>
    </row>
    <row r="112" spans="1:106" ht="18" customHeight="1" x14ac:dyDescent="0.25">
      <c r="A112" s="30"/>
      <c r="B112" s="115"/>
      <c r="C112" s="112"/>
      <c r="D112" s="194"/>
      <c r="E112" s="170"/>
      <c r="F112" s="200"/>
      <c r="G112" s="170"/>
      <c r="H112" s="200"/>
      <c r="I112" s="170"/>
      <c r="J112" s="200"/>
      <c r="K112" s="170"/>
      <c r="L112" s="200"/>
      <c r="M112" s="170"/>
      <c r="N112" s="200"/>
      <c r="O112" s="170"/>
      <c r="P112" s="200"/>
      <c r="Q112" s="170"/>
      <c r="R112" s="200"/>
      <c r="S112" s="170"/>
      <c r="T112" s="200"/>
      <c r="U112" s="170"/>
      <c r="V112" s="200"/>
      <c r="W112" s="170"/>
      <c r="X112" s="200"/>
      <c r="Y112" s="170"/>
      <c r="Z112" s="200"/>
      <c r="AA112" s="170"/>
      <c r="AB112" s="200"/>
      <c r="AC112" s="170"/>
      <c r="AD112" s="200"/>
      <c r="AE112" s="170"/>
      <c r="AF112" s="200"/>
      <c r="AG112" s="170"/>
      <c r="AH112" s="200"/>
      <c r="AI112" s="170"/>
      <c r="AJ112" s="200"/>
      <c r="AK112" s="170"/>
      <c r="AL112" s="200"/>
      <c r="AM112" s="170"/>
      <c r="AN112" s="200"/>
      <c r="AO112" s="170"/>
      <c r="AP112" s="200"/>
      <c r="AQ112" s="170"/>
      <c r="AR112" s="200"/>
      <c r="AS112" s="170"/>
      <c r="AT112" s="200"/>
      <c r="AU112" s="170"/>
      <c r="AV112" s="200"/>
      <c r="AW112" s="170"/>
      <c r="AX112" s="200"/>
      <c r="AY112" s="170"/>
      <c r="AZ112" s="200"/>
      <c r="BA112" s="170"/>
      <c r="BB112" s="200"/>
      <c r="BC112" s="170"/>
      <c r="BD112" s="200"/>
      <c r="BE112" s="170"/>
      <c r="BF112" s="200"/>
      <c r="BG112" s="170"/>
      <c r="BH112" s="194"/>
      <c r="BI112" s="116"/>
      <c r="BJ112" s="116"/>
      <c r="BK112" s="117"/>
      <c r="BL112" s="116"/>
      <c r="BM112" s="107" t="str">
        <f>IF(AND(BZ110=1,BZ112=0),"Bitte die max. Anzahl an Gesamtstunden bzw. Stunden pro Tag beachten!",IF(AND(BZ110=0,BZ112=1),"Es fehlen Angaben zu den Kursstunden!",IF(AND(BZ110=1,BZ112=1),"Bitte die max. Anzahl an Stunden pro Tag beachten!",IF(AND(C108="nein",BI110&gt;30),"Die max. Stundenzahl ist überschritten!",""))))</f>
        <v/>
      </c>
      <c r="BN112" s="140" t="str">
        <f t="shared" ref="BN112" si="152">IF(B108&lt;&gt;"",1,"")</f>
        <v/>
      </c>
      <c r="BO112" s="140">
        <f t="shared" ref="BO112" si="153">BO108</f>
        <v>0</v>
      </c>
      <c r="BP112" s="139"/>
      <c r="BQ112" s="99"/>
      <c r="BR112" s="119"/>
      <c r="BS112" s="99"/>
      <c r="BT112" s="163"/>
      <c r="BU112" s="99"/>
      <c r="BV112" s="146"/>
      <c r="BW112" s="133"/>
      <c r="BX112" s="146"/>
      <c r="BY112" s="132" t="s">
        <v>169</v>
      </c>
      <c r="BZ112" s="99">
        <f>IF(Gesamtstunden=0,0,IF(SUM(CA112:DB112)&gt;0,1,IF(AND(BQ108&gt;0,Gesamtstunden&gt;BQ108),1,0)))</f>
        <v>0</v>
      </c>
      <c r="CA112" s="95">
        <f>IF(OR($B108="",CA$16=""),0,IF(CA108&lt;CA$15,1,0))</f>
        <v>0</v>
      </c>
      <c r="CB112" s="95">
        <f t="shared" ref="CB112:DB112" si="154">IF(OR($B108="",CB$16=""),0,IF(CB108&lt;CB$15,1,0))</f>
        <v>0</v>
      </c>
      <c r="CC112" s="95">
        <f t="shared" si="154"/>
        <v>0</v>
      </c>
      <c r="CD112" s="95">
        <f t="shared" si="154"/>
        <v>0</v>
      </c>
      <c r="CE112" s="95">
        <f t="shared" si="154"/>
        <v>0</v>
      </c>
      <c r="CF112" s="95">
        <f t="shared" si="154"/>
        <v>0</v>
      </c>
      <c r="CG112" s="95">
        <f t="shared" si="154"/>
        <v>0</v>
      </c>
      <c r="CH112" s="95">
        <f t="shared" si="154"/>
        <v>0</v>
      </c>
      <c r="CI112" s="95">
        <f t="shared" si="154"/>
        <v>0</v>
      </c>
      <c r="CJ112" s="95">
        <f t="shared" si="154"/>
        <v>0</v>
      </c>
      <c r="CK112" s="95">
        <f t="shared" si="154"/>
        <v>0</v>
      </c>
      <c r="CL112" s="95">
        <f t="shared" si="154"/>
        <v>0</v>
      </c>
      <c r="CM112" s="95">
        <f t="shared" si="154"/>
        <v>0</v>
      </c>
      <c r="CN112" s="95">
        <f t="shared" si="154"/>
        <v>0</v>
      </c>
      <c r="CO112" s="95">
        <f t="shared" si="154"/>
        <v>0</v>
      </c>
      <c r="CP112" s="95">
        <f t="shared" si="154"/>
        <v>0</v>
      </c>
      <c r="CQ112" s="95">
        <f t="shared" si="154"/>
        <v>0</v>
      </c>
      <c r="CR112" s="95">
        <f t="shared" si="154"/>
        <v>0</v>
      </c>
      <c r="CS112" s="95">
        <f t="shared" si="154"/>
        <v>0</v>
      </c>
      <c r="CT112" s="95">
        <f t="shared" si="154"/>
        <v>0</v>
      </c>
      <c r="CU112" s="95">
        <f t="shared" si="154"/>
        <v>0</v>
      </c>
      <c r="CV112" s="95">
        <f t="shared" si="154"/>
        <v>0</v>
      </c>
      <c r="CW112" s="95">
        <f t="shared" si="154"/>
        <v>0</v>
      </c>
      <c r="CX112" s="95">
        <f t="shared" si="154"/>
        <v>0</v>
      </c>
      <c r="CY112" s="95">
        <f t="shared" si="154"/>
        <v>0</v>
      </c>
      <c r="CZ112" s="95">
        <f t="shared" si="154"/>
        <v>0</v>
      </c>
      <c r="DA112" s="95">
        <f t="shared" si="154"/>
        <v>0</v>
      </c>
      <c r="DB112" s="95">
        <f t="shared" si="154"/>
        <v>0</v>
      </c>
    </row>
    <row r="113" spans="1:106" ht="5.15" customHeight="1" x14ac:dyDescent="0.25">
      <c r="BN113" s="141"/>
      <c r="BO113" s="140"/>
      <c r="BP113" s="139"/>
      <c r="BQ113" s="101"/>
      <c r="BR113" s="161"/>
      <c r="BS113" s="101"/>
      <c r="BT113" s="161"/>
      <c r="BU113" s="99"/>
      <c r="BV113" s="137"/>
      <c r="BW113" s="135"/>
      <c r="BX113" s="137"/>
      <c r="BY113" s="96"/>
      <c r="BZ113" s="101"/>
      <c r="CA113" s="96"/>
      <c r="CB113" s="96"/>
      <c r="CC113" s="96"/>
      <c r="CD113" s="96"/>
      <c r="CE113" s="96"/>
      <c r="CF113" s="96"/>
      <c r="CG113" s="96"/>
      <c r="CH113" s="96"/>
      <c r="CI113" s="96"/>
      <c r="CJ113" s="96"/>
      <c r="CK113" s="96"/>
      <c r="CL113" s="96"/>
      <c r="CM113" s="96"/>
      <c r="CN113" s="96"/>
      <c r="CO113" s="96"/>
      <c r="CP113" s="96"/>
      <c r="CQ113" s="96"/>
      <c r="CR113" s="96"/>
      <c r="CS113" s="96"/>
      <c r="CT113" s="96"/>
      <c r="CU113" s="96"/>
      <c r="CV113" s="96"/>
      <c r="CW113" s="96"/>
      <c r="CX113" s="96"/>
      <c r="CY113" s="96"/>
      <c r="CZ113" s="96"/>
      <c r="DA113" s="96"/>
      <c r="DB113" s="96"/>
    </row>
    <row r="114" spans="1:106" ht="18" customHeight="1" x14ac:dyDescent="0.25">
      <c r="A114" s="28">
        <v>17</v>
      </c>
      <c r="B114" s="118" t="str">
        <f>VLOOKUP(A114,'Kopierhilfe TN-Daten'!$A$2:$D$31,4)</f>
        <v/>
      </c>
      <c r="C114" s="169"/>
      <c r="D114" s="194"/>
      <c r="E114" s="168"/>
      <c r="F114" s="198"/>
      <c r="G114" s="168"/>
      <c r="H114" s="198"/>
      <c r="I114" s="168"/>
      <c r="J114" s="198"/>
      <c r="K114" s="168"/>
      <c r="L114" s="198"/>
      <c r="M114" s="168"/>
      <c r="N114" s="198"/>
      <c r="O114" s="168"/>
      <c r="P114" s="198"/>
      <c r="Q114" s="168"/>
      <c r="R114" s="198"/>
      <c r="S114" s="168"/>
      <c r="T114" s="198"/>
      <c r="U114" s="168"/>
      <c r="V114" s="198"/>
      <c r="W114" s="168"/>
      <c r="X114" s="198"/>
      <c r="Y114" s="168"/>
      <c r="Z114" s="198"/>
      <c r="AA114" s="168"/>
      <c r="AB114" s="198"/>
      <c r="AC114" s="168"/>
      <c r="AD114" s="198"/>
      <c r="AE114" s="168"/>
      <c r="AF114" s="198"/>
      <c r="AG114" s="168"/>
      <c r="AH114" s="198"/>
      <c r="AI114" s="168"/>
      <c r="AJ114" s="198"/>
      <c r="AK114" s="168"/>
      <c r="AL114" s="198"/>
      <c r="AM114" s="168"/>
      <c r="AN114" s="198"/>
      <c r="AO114" s="168"/>
      <c r="AP114" s="198"/>
      <c r="AQ114" s="168"/>
      <c r="AR114" s="198"/>
      <c r="AS114" s="168"/>
      <c r="AT114" s="198"/>
      <c r="AU114" s="168"/>
      <c r="AV114" s="198"/>
      <c r="AW114" s="168"/>
      <c r="AX114" s="198"/>
      <c r="AY114" s="168"/>
      <c r="AZ114" s="198"/>
      <c r="BA114" s="168"/>
      <c r="BB114" s="198"/>
      <c r="BC114" s="168"/>
      <c r="BD114" s="198"/>
      <c r="BE114" s="168"/>
      <c r="BF114" s="198"/>
      <c r="BG114" s="168"/>
      <c r="BH114" s="194"/>
      <c r="BI114" s="106"/>
      <c r="BJ114" s="106"/>
      <c r="BK114" s="106"/>
      <c r="BL114" s="106"/>
      <c r="BM114" s="107" t="str">
        <f>IF(AND(B114="",BQ114&gt;0),"Bitte den Namen der Schülerin/des Schülers erfassen!","")</f>
        <v/>
      </c>
      <c r="BN114" s="140"/>
      <c r="BO114" s="140">
        <f t="shared" ref="BO114" si="155">IF(OR(BM114&lt;&gt;"",BM116&lt;&gt;"",BM118&lt;&gt;""),1,0)</f>
        <v>0</v>
      </c>
      <c r="BP114" s="139"/>
      <c r="BQ114" s="99">
        <f>SUMPRODUCT(($E$15:$BG$15=Haushaltsjahr)*(E114:BG114&lt;&gt;"")*(E118:BG118))</f>
        <v>0</v>
      </c>
      <c r="BR114" s="119">
        <f>SUMPRODUCT(($E$15:$BG$15=Haushaltsjahr)*(E114:BG114=$BR$16)*(E118:BG118))</f>
        <v>0</v>
      </c>
      <c r="BS114" s="99">
        <f>SUMPRODUCT(($E$15:$BG$15=Haushaltsjahr)*(E114:BG114=$BS$16)*(E118:BG118))</f>
        <v>0</v>
      </c>
      <c r="BT114" s="163">
        <f>IF(BQ114=0,0,ROUND(BR114/BQ114,4))</f>
        <v>0</v>
      </c>
      <c r="BU114" s="99">
        <f>IF(BW114="ja",0,IF(BT114&gt;=60%,BR114+BS114,BR114))</f>
        <v>0</v>
      </c>
      <c r="BV114" s="146"/>
      <c r="BW114" s="134" t="str">
        <f>IF(SUMPRODUCT((E114:BG114=$BR$16)*(E116:BG116="")*($E$15:$BG$15&lt;&gt;0))&gt;0,"ja",
IF(SUMPRODUCT((E114:BG114=$BS$16)*(E116:BG116="")*($E$15:$BG$15&lt;&gt;0))&gt;0,"ja","nein"))</f>
        <v>nein</v>
      </c>
      <c r="BX114" s="146"/>
      <c r="BY114" s="132" t="s">
        <v>10</v>
      </c>
      <c r="BZ114" s="99"/>
      <c r="CA114" s="119">
        <f t="shared" ref="CA114:DB114" si="156">IF(CA$16="",0,SUMPRODUCT(($E114:$BG114&lt;&gt;"")*($E118:$BG118)*($E$16:$BG$16=CA$16)))</f>
        <v>0</v>
      </c>
      <c r="CB114" s="119">
        <f t="shared" si="156"/>
        <v>0</v>
      </c>
      <c r="CC114" s="119">
        <f t="shared" si="156"/>
        <v>0</v>
      </c>
      <c r="CD114" s="119">
        <f t="shared" si="156"/>
        <v>0</v>
      </c>
      <c r="CE114" s="119">
        <f t="shared" si="156"/>
        <v>0</v>
      </c>
      <c r="CF114" s="119">
        <f t="shared" si="156"/>
        <v>0</v>
      </c>
      <c r="CG114" s="119">
        <f t="shared" si="156"/>
        <v>0</v>
      </c>
      <c r="CH114" s="119">
        <f t="shared" si="156"/>
        <v>0</v>
      </c>
      <c r="CI114" s="119">
        <f t="shared" si="156"/>
        <v>0</v>
      </c>
      <c r="CJ114" s="119">
        <f t="shared" si="156"/>
        <v>0</v>
      </c>
      <c r="CK114" s="119">
        <f t="shared" si="156"/>
        <v>0</v>
      </c>
      <c r="CL114" s="119">
        <f t="shared" si="156"/>
        <v>0</v>
      </c>
      <c r="CM114" s="119">
        <f t="shared" si="156"/>
        <v>0</v>
      </c>
      <c r="CN114" s="119">
        <f t="shared" si="156"/>
        <v>0</v>
      </c>
      <c r="CO114" s="119">
        <f t="shared" si="156"/>
        <v>0</v>
      </c>
      <c r="CP114" s="119">
        <f t="shared" si="156"/>
        <v>0</v>
      </c>
      <c r="CQ114" s="119">
        <f t="shared" si="156"/>
        <v>0</v>
      </c>
      <c r="CR114" s="119">
        <f t="shared" si="156"/>
        <v>0</v>
      </c>
      <c r="CS114" s="119">
        <f t="shared" si="156"/>
        <v>0</v>
      </c>
      <c r="CT114" s="119">
        <f t="shared" si="156"/>
        <v>0</v>
      </c>
      <c r="CU114" s="119">
        <f t="shared" si="156"/>
        <v>0</v>
      </c>
      <c r="CV114" s="119">
        <f t="shared" si="156"/>
        <v>0</v>
      </c>
      <c r="CW114" s="119">
        <f t="shared" si="156"/>
        <v>0</v>
      </c>
      <c r="CX114" s="119">
        <f t="shared" si="156"/>
        <v>0</v>
      </c>
      <c r="CY114" s="119">
        <f t="shared" si="156"/>
        <v>0</v>
      </c>
      <c r="CZ114" s="119">
        <f t="shared" si="156"/>
        <v>0</v>
      </c>
      <c r="DA114" s="119">
        <f t="shared" si="156"/>
        <v>0</v>
      </c>
      <c r="DB114" s="119">
        <f t="shared" si="156"/>
        <v>0</v>
      </c>
    </row>
    <row r="115" spans="1:106" ht="2.15" customHeight="1" x14ac:dyDescent="0.25">
      <c r="A115" s="29"/>
      <c r="B115" s="194"/>
      <c r="C115" s="118"/>
      <c r="D115" s="199"/>
      <c r="E115" s="196"/>
      <c r="F115" s="199"/>
      <c r="G115" s="196"/>
      <c r="H115" s="199"/>
      <c r="I115" s="196"/>
      <c r="J115" s="199"/>
      <c r="K115" s="196"/>
      <c r="L115" s="199"/>
      <c r="M115" s="196"/>
      <c r="N115" s="199"/>
      <c r="O115" s="196"/>
      <c r="P115" s="199"/>
      <c r="Q115" s="196"/>
      <c r="R115" s="199"/>
      <c r="S115" s="196"/>
      <c r="T115" s="199"/>
      <c r="U115" s="196"/>
      <c r="V115" s="199"/>
      <c r="W115" s="196"/>
      <c r="X115" s="199"/>
      <c r="Y115" s="196"/>
      <c r="Z115" s="199"/>
      <c r="AA115" s="196"/>
      <c r="AB115" s="199"/>
      <c r="AC115" s="196"/>
      <c r="AD115" s="199"/>
      <c r="AE115" s="196"/>
      <c r="AF115" s="199"/>
      <c r="AG115" s="196"/>
      <c r="AH115" s="199"/>
      <c r="AI115" s="196"/>
      <c r="AJ115" s="199"/>
      <c r="AK115" s="196"/>
      <c r="AL115" s="199"/>
      <c r="AM115" s="196"/>
      <c r="AN115" s="199"/>
      <c r="AO115" s="196"/>
      <c r="AP115" s="199"/>
      <c r="AQ115" s="196"/>
      <c r="AR115" s="199"/>
      <c r="AS115" s="196"/>
      <c r="AT115" s="199"/>
      <c r="AU115" s="196"/>
      <c r="AV115" s="199"/>
      <c r="AW115" s="196"/>
      <c r="AX115" s="199"/>
      <c r="AY115" s="196"/>
      <c r="AZ115" s="199"/>
      <c r="BA115" s="196"/>
      <c r="BB115" s="199"/>
      <c r="BC115" s="196"/>
      <c r="BD115" s="199"/>
      <c r="BE115" s="196"/>
      <c r="BF115" s="199"/>
      <c r="BG115" s="197"/>
      <c r="BH115" s="194"/>
      <c r="BI115" s="195"/>
      <c r="BJ115" s="195"/>
      <c r="BK115" s="195"/>
      <c r="BL115" s="195"/>
      <c r="BM115" s="107"/>
      <c r="BN115" s="140"/>
      <c r="BO115" s="140">
        <f t="shared" ref="BO115" si="157">BO114</f>
        <v>0</v>
      </c>
      <c r="BP115" s="139"/>
      <c r="BQ115" s="99"/>
      <c r="BR115" s="119"/>
      <c r="BS115" s="99"/>
      <c r="BT115" s="163"/>
      <c r="BU115" s="99"/>
      <c r="BV115" s="146"/>
      <c r="BW115" s="134"/>
      <c r="BX115" s="146"/>
      <c r="BY115" s="132"/>
      <c r="BZ115" s="99"/>
      <c r="CA115" s="119"/>
      <c r="CB115" s="119"/>
      <c r="CC115" s="119"/>
      <c r="CD115" s="119"/>
      <c r="CE115" s="119"/>
      <c r="CF115" s="119"/>
      <c r="CG115" s="119"/>
      <c r="CH115" s="119"/>
      <c r="CI115" s="119"/>
      <c r="CJ115" s="119"/>
      <c r="CK115" s="119"/>
      <c r="CL115" s="119"/>
      <c r="CM115" s="119"/>
      <c r="CN115" s="119"/>
      <c r="CO115" s="119"/>
      <c r="CP115" s="119"/>
      <c r="CQ115" s="119"/>
      <c r="CR115" s="119"/>
      <c r="CS115" s="119"/>
      <c r="CT115" s="119"/>
      <c r="CU115" s="119"/>
      <c r="CV115" s="119"/>
      <c r="CW115" s="119"/>
      <c r="CX115" s="119"/>
      <c r="CY115" s="119"/>
      <c r="CZ115" s="119"/>
      <c r="DA115" s="119"/>
      <c r="DB115" s="119"/>
    </row>
    <row r="116" spans="1:106" ht="18" customHeight="1" x14ac:dyDescent="0.25">
      <c r="A116" s="29"/>
      <c r="B116" s="120"/>
      <c r="C116" s="193"/>
      <c r="D116" s="199"/>
      <c r="E116" s="169"/>
      <c r="F116" s="199"/>
      <c r="G116" s="169"/>
      <c r="H116" s="199"/>
      <c r="I116" s="169"/>
      <c r="J116" s="199"/>
      <c r="K116" s="169"/>
      <c r="L116" s="199"/>
      <c r="M116" s="169"/>
      <c r="N116" s="199"/>
      <c r="O116" s="169"/>
      <c r="P116" s="199"/>
      <c r="Q116" s="169"/>
      <c r="R116" s="199"/>
      <c r="S116" s="169"/>
      <c r="T116" s="199"/>
      <c r="U116" s="169"/>
      <c r="V116" s="199"/>
      <c r="W116" s="169"/>
      <c r="X116" s="199"/>
      <c r="Y116" s="169"/>
      <c r="Z116" s="199"/>
      <c r="AA116" s="169"/>
      <c r="AB116" s="199"/>
      <c r="AC116" s="169"/>
      <c r="AD116" s="199"/>
      <c r="AE116" s="169"/>
      <c r="AF116" s="199"/>
      <c r="AG116" s="169"/>
      <c r="AH116" s="199"/>
      <c r="AI116" s="169"/>
      <c r="AJ116" s="199"/>
      <c r="AK116" s="169"/>
      <c r="AL116" s="199"/>
      <c r="AM116" s="169"/>
      <c r="AN116" s="199"/>
      <c r="AO116" s="169"/>
      <c r="AP116" s="199"/>
      <c r="AQ116" s="169"/>
      <c r="AR116" s="199"/>
      <c r="AS116" s="169"/>
      <c r="AT116" s="199"/>
      <c r="AU116" s="169"/>
      <c r="AV116" s="199"/>
      <c r="AW116" s="169"/>
      <c r="AX116" s="199"/>
      <c r="AY116" s="169"/>
      <c r="AZ116" s="199"/>
      <c r="BA116" s="169"/>
      <c r="BB116" s="199"/>
      <c r="BC116" s="169"/>
      <c r="BD116" s="199"/>
      <c r="BE116" s="169"/>
      <c r="BF116" s="199"/>
      <c r="BG116" s="169"/>
      <c r="BH116" s="194"/>
      <c r="BI116" s="105" t="str">
        <f>IF(OR(Gesamtstunden=0,SUM($E$15:$BG$15)=0,B114=""),"",BQ114)</f>
        <v/>
      </c>
      <c r="BJ116" s="105" t="str">
        <f>IF(OR(Gesamtstunden=0,SUM($E$15:$BG$15)=0,B114=""),"",BR114)</f>
        <v/>
      </c>
      <c r="BK116" s="109" t="str">
        <f t="shared" ref="BK116" si="158">IF(BI116="","",IF(BI116=0,0,BT114))</f>
        <v/>
      </c>
      <c r="BL116" s="105" t="str">
        <f>IF(OR(Gesamtstunden=0,SUM($E$15:$BG$15)=0,B114=""),"",BU114)</f>
        <v/>
      </c>
      <c r="BM116" s="107" t="str">
        <f>IF(BW114="ja","Es fehlen Angaben zum Berufsfeld!","")</f>
        <v/>
      </c>
      <c r="BN116" s="140"/>
      <c r="BO116" s="140">
        <f t="shared" ref="BO116" si="159">BO114</f>
        <v>0</v>
      </c>
      <c r="BP116" s="139"/>
      <c r="BQ116" s="99"/>
      <c r="BR116" s="119"/>
      <c r="BS116" s="99"/>
      <c r="BT116" s="163"/>
      <c r="BU116" s="99"/>
      <c r="BV116" s="146"/>
      <c r="BW116" s="133"/>
      <c r="BX116" s="146"/>
      <c r="BY116" s="132" t="s">
        <v>168</v>
      </c>
      <c r="BZ116" s="99">
        <f>IF(Gesamtstunden=0,0,IF(SUM(CA116:DB116)&gt;0,1,IF(AND(BQ114&gt;0,Gesamtstunden&lt;BQ114),1,0)))</f>
        <v>0</v>
      </c>
      <c r="CA116" s="95">
        <f>IF(CA$16="",0,IF(CA114&gt;CA$15,1,0))</f>
        <v>0</v>
      </c>
      <c r="CB116" s="95">
        <f t="shared" ref="CB116:DB116" si="160">IF(CB$16="",0,IF(CB114&gt;CB$15,1,0))</f>
        <v>0</v>
      </c>
      <c r="CC116" s="95">
        <f t="shared" si="160"/>
        <v>0</v>
      </c>
      <c r="CD116" s="95">
        <f t="shared" si="160"/>
        <v>0</v>
      </c>
      <c r="CE116" s="95">
        <f t="shared" si="160"/>
        <v>0</v>
      </c>
      <c r="CF116" s="95">
        <f t="shared" si="160"/>
        <v>0</v>
      </c>
      <c r="CG116" s="95">
        <f t="shared" si="160"/>
        <v>0</v>
      </c>
      <c r="CH116" s="95">
        <f t="shared" si="160"/>
        <v>0</v>
      </c>
      <c r="CI116" s="95">
        <f t="shared" si="160"/>
        <v>0</v>
      </c>
      <c r="CJ116" s="95">
        <f t="shared" si="160"/>
        <v>0</v>
      </c>
      <c r="CK116" s="95">
        <f t="shared" si="160"/>
        <v>0</v>
      </c>
      <c r="CL116" s="95">
        <f t="shared" si="160"/>
        <v>0</v>
      </c>
      <c r="CM116" s="95">
        <f t="shared" si="160"/>
        <v>0</v>
      </c>
      <c r="CN116" s="95">
        <f t="shared" si="160"/>
        <v>0</v>
      </c>
      <c r="CO116" s="95">
        <f t="shared" si="160"/>
        <v>0</v>
      </c>
      <c r="CP116" s="95">
        <f t="shared" si="160"/>
        <v>0</v>
      </c>
      <c r="CQ116" s="95">
        <f t="shared" si="160"/>
        <v>0</v>
      </c>
      <c r="CR116" s="95">
        <f t="shared" si="160"/>
        <v>0</v>
      </c>
      <c r="CS116" s="95">
        <f t="shared" si="160"/>
        <v>0</v>
      </c>
      <c r="CT116" s="95">
        <f t="shared" si="160"/>
        <v>0</v>
      </c>
      <c r="CU116" s="95">
        <f t="shared" si="160"/>
        <v>0</v>
      </c>
      <c r="CV116" s="95">
        <f t="shared" si="160"/>
        <v>0</v>
      </c>
      <c r="CW116" s="95">
        <f t="shared" si="160"/>
        <v>0</v>
      </c>
      <c r="CX116" s="95">
        <f t="shared" si="160"/>
        <v>0</v>
      </c>
      <c r="CY116" s="95">
        <f t="shared" si="160"/>
        <v>0</v>
      </c>
      <c r="CZ116" s="95">
        <f t="shared" si="160"/>
        <v>0</v>
      </c>
      <c r="DA116" s="95">
        <f t="shared" si="160"/>
        <v>0</v>
      </c>
      <c r="DB116" s="95">
        <f t="shared" si="160"/>
        <v>0</v>
      </c>
    </row>
    <row r="117" spans="1:106" ht="2.15" customHeight="1" x14ac:dyDescent="0.25">
      <c r="A117" s="29"/>
      <c r="B117" s="120"/>
      <c r="C117" s="193"/>
      <c r="D117" s="199"/>
      <c r="E117" s="207"/>
      <c r="F117" s="199"/>
      <c r="G117" s="207"/>
      <c r="H117" s="199"/>
      <c r="I117" s="207"/>
      <c r="J117" s="199"/>
      <c r="K117" s="207"/>
      <c r="L117" s="199"/>
      <c r="M117" s="207"/>
      <c r="N117" s="199"/>
      <c r="O117" s="207"/>
      <c r="P117" s="199"/>
      <c r="Q117" s="207"/>
      <c r="R117" s="199"/>
      <c r="S117" s="207"/>
      <c r="T117" s="199"/>
      <c r="U117" s="193"/>
      <c r="V117" s="199"/>
      <c r="W117" s="207"/>
      <c r="X117" s="199"/>
      <c r="Y117" s="207"/>
      <c r="Z117" s="199"/>
      <c r="AA117" s="207"/>
      <c r="AB117" s="199"/>
      <c r="AC117" s="208"/>
      <c r="AD117" s="199"/>
      <c r="AE117" s="208"/>
      <c r="AF117" s="199"/>
      <c r="AG117" s="208"/>
      <c r="AH117" s="199"/>
      <c r="AI117" s="208"/>
      <c r="AJ117" s="199"/>
      <c r="AK117" s="208"/>
      <c r="AL117" s="199"/>
      <c r="AM117" s="208"/>
      <c r="AN117" s="199"/>
      <c r="AO117" s="208"/>
      <c r="AP117" s="199"/>
      <c r="AQ117" s="208"/>
      <c r="AR117" s="199"/>
      <c r="AS117" s="208"/>
      <c r="AT117" s="199"/>
      <c r="AU117" s="208"/>
      <c r="AV117" s="199"/>
      <c r="AW117" s="208"/>
      <c r="AX117" s="199"/>
      <c r="AY117" s="208"/>
      <c r="AZ117" s="199"/>
      <c r="BA117" s="208"/>
      <c r="BB117" s="199"/>
      <c r="BC117" s="208"/>
      <c r="BD117" s="199"/>
      <c r="BE117" s="208"/>
      <c r="BF117" s="199"/>
      <c r="BG117" s="209"/>
      <c r="BH117" s="194"/>
      <c r="BI117" s="105"/>
      <c r="BJ117" s="105"/>
      <c r="BK117" s="109"/>
      <c r="BL117" s="105"/>
      <c r="BM117" s="107"/>
      <c r="BN117" s="140"/>
      <c r="BO117" s="140">
        <f t="shared" ref="BO117" si="161">BO114</f>
        <v>0</v>
      </c>
      <c r="BP117" s="139"/>
      <c r="BQ117" s="99"/>
      <c r="BR117" s="119"/>
      <c r="BS117" s="99"/>
      <c r="BT117" s="163"/>
      <c r="BU117" s="99"/>
      <c r="BV117" s="146"/>
      <c r="BW117" s="133"/>
      <c r="BX117" s="146"/>
      <c r="BY117" s="132"/>
      <c r="BZ117" s="99"/>
      <c r="CA117" s="95"/>
      <c r="CB117" s="95"/>
      <c r="CC117" s="95"/>
      <c r="CD117" s="95"/>
      <c r="CE117" s="95"/>
      <c r="CF117" s="95"/>
      <c r="CG117" s="95"/>
      <c r="CH117" s="95"/>
      <c r="CI117" s="95"/>
      <c r="CJ117" s="95"/>
      <c r="CK117" s="95"/>
      <c r="CL117" s="95"/>
      <c r="CM117" s="95"/>
      <c r="CN117" s="95"/>
      <c r="CO117" s="95"/>
      <c r="CP117" s="95"/>
      <c r="CQ117" s="95"/>
      <c r="CR117" s="95"/>
      <c r="CS117" s="95"/>
      <c r="CT117" s="95"/>
      <c r="CU117" s="95"/>
      <c r="CV117" s="95"/>
      <c r="CW117" s="95"/>
      <c r="CX117" s="95"/>
      <c r="CY117" s="95"/>
      <c r="CZ117" s="95"/>
      <c r="DA117" s="95"/>
      <c r="DB117" s="95"/>
    </row>
    <row r="118" spans="1:106" ht="18" customHeight="1" x14ac:dyDescent="0.25">
      <c r="A118" s="30"/>
      <c r="B118" s="115"/>
      <c r="C118" s="112"/>
      <c r="D118" s="194"/>
      <c r="E118" s="170"/>
      <c r="F118" s="200"/>
      <c r="G118" s="170"/>
      <c r="H118" s="200"/>
      <c r="I118" s="170"/>
      <c r="J118" s="200"/>
      <c r="K118" s="170"/>
      <c r="L118" s="200"/>
      <c r="M118" s="170"/>
      <c r="N118" s="200"/>
      <c r="O118" s="170"/>
      <c r="P118" s="200"/>
      <c r="Q118" s="170"/>
      <c r="R118" s="200"/>
      <c r="S118" s="170"/>
      <c r="T118" s="200"/>
      <c r="U118" s="170"/>
      <c r="V118" s="200"/>
      <c r="W118" s="170"/>
      <c r="X118" s="200"/>
      <c r="Y118" s="170"/>
      <c r="Z118" s="200"/>
      <c r="AA118" s="170"/>
      <c r="AB118" s="200"/>
      <c r="AC118" s="170"/>
      <c r="AD118" s="200"/>
      <c r="AE118" s="170"/>
      <c r="AF118" s="200"/>
      <c r="AG118" s="170"/>
      <c r="AH118" s="200"/>
      <c r="AI118" s="170"/>
      <c r="AJ118" s="200"/>
      <c r="AK118" s="170"/>
      <c r="AL118" s="200"/>
      <c r="AM118" s="170"/>
      <c r="AN118" s="200"/>
      <c r="AO118" s="170"/>
      <c r="AP118" s="200"/>
      <c r="AQ118" s="170"/>
      <c r="AR118" s="200"/>
      <c r="AS118" s="170"/>
      <c r="AT118" s="200"/>
      <c r="AU118" s="170"/>
      <c r="AV118" s="200"/>
      <c r="AW118" s="170"/>
      <c r="AX118" s="200"/>
      <c r="AY118" s="170"/>
      <c r="AZ118" s="200"/>
      <c r="BA118" s="170"/>
      <c r="BB118" s="200"/>
      <c r="BC118" s="170"/>
      <c r="BD118" s="200"/>
      <c r="BE118" s="170"/>
      <c r="BF118" s="200"/>
      <c r="BG118" s="170"/>
      <c r="BH118" s="194"/>
      <c r="BI118" s="116"/>
      <c r="BJ118" s="116"/>
      <c r="BK118" s="117"/>
      <c r="BL118" s="116"/>
      <c r="BM118" s="107" t="str">
        <f>IF(AND(BZ116=1,BZ118=0),"Bitte die max. Anzahl an Gesamtstunden bzw. Stunden pro Tag beachten!",IF(AND(BZ116=0,BZ118=1),"Es fehlen Angaben zu den Kursstunden!",IF(AND(BZ116=1,BZ118=1),"Bitte die max. Anzahl an Stunden pro Tag beachten!",IF(AND(C114="nein",BI116&gt;30),"Die max. Stundenzahl ist überschritten!",""))))</f>
        <v/>
      </c>
      <c r="BN118" s="140" t="str">
        <f t="shared" ref="BN118" si="162">IF(B114&lt;&gt;"",1,"")</f>
        <v/>
      </c>
      <c r="BO118" s="140">
        <f t="shared" ref="BO118" si="163">BO114</f>
        <v>0</v>
      </c>
      <c r="BP118" s="139"/>
      <c r="BQ118" s="99"/>
      <c r="BR118" s="119"/>
      <c r="BS118" s="99"/>
      <c r="BT118" s="163"/>
      <c r="BU118" s="99"/>
      <c r="BV118" s="146"/>
      <c r="BW118" s="133"/>
      <c r="BX118" s="146"/>
      <c r="BY118" s="132" t="s">
        <v>169</v>
      </c>
      <c r="BZ118" s="99">
        <f>IF(Gesamtstunden=0,0,IF(SUM(CA118:DB118)&gt;0,1,IF(AND(BQ114&gt;0,Gesamtstunden&gt;BQ114),1,0)))</f>
        <v>0</v>
      </c>
      <c r="CA118" s="95">
        <f>IF(OR($B114="",CA$16=""),0,IF(CA114&lt;CA$15,1,0))</f>
        <v>0</v>
      </c>
      <c r="CB118" s="95">
        <f t="shared" ref="CB118:DB118" si="164">IF(OR($B114="",CB$16=""),0,IF(CB114&lt;CB$15,1,0))</f>
        <v>0</v>
      </c>
      <c r="CC118" s="95">
        <f t="shared" si="164"/>
        <v>0</v>
      </c>
      <c r="CD118" s="95">
        <f t="shared" si="164"/>
        <v>0</v>
      </c>
      <c r="CE118" s="95">
        <f t="shared" si="164"/>
        <v>0</v>
      </c>
      <c r="CF118" s="95">
        <f t="shared" si="164"/>
        <v>0</v>
      </c>
      <c r="CG118" s="95">
        <f t="shared" si="164"/>
        <v>0</v>
      </c>
      <c r="CH118" s="95">
        <f t="shared" si="164"/>
        <v>0</v>
      </c>
      <c r="CI118" s="95">
        <f t="shared" si="164"/>
        <v>0</v>
      </c>
      <c r="CJ118" s="95">
        <f t="shared" si="164"/>
        <v>0</v>
      </c>
      <c r="CK118" s="95">
        <f t="shared" si="164"/>
        <v>0</v>
      </c>
      <c r="CL118" s="95">
        <f t="shared" si="164"/>
        <v>0</v>
      </c>
      <c r="CM118" s="95">
        <f t="shared" si="164"/>
        <v>0</v>
      </c>
      <c r="CN118" s="95">
        <f t="shared" si="164"/>
        <v>0</v>
      </c>
      <c r="CO118" s="95">
        <f t="shared" si="164"/>
        <v>0</v>
      </c>
      <c r="CP118" s="95">
        <f t="shared" si="164"/>
        <v>0</v>
      </c>
      <c r="CQ118" s="95">
        <f t="shared" si="164"/>
        <v>0</v>
      </c>
      <c r="CR118" s="95">
        <f t="shared" si="164"/>
        <v>0</v>
      </c>
      <c r="CS118" s="95">
        <f t="shared" si="164"/>
        <v>0</v>
      </c>
      <c r="CT118" s="95">
        <f t="shared" si="164"/>
        <v>0</v>
      </c>
      <c r="CU118" s="95">
        <f t="shared" si="164"/>
        <v>0</v>
      </c>
      <c r="CV118" s="95">
        <f t="shared" si="164"/>
        <v>0</v>
      </c>
      <c r="CW118" s="95">
        <f t="shared" si="164"/>
        <v>0</v>
      </c>
      <c r="CX118" s="95">
        <f t="shared" si="164"/>
        <v>0</v>
      </c>
      <c r="CY118" s="95">
        <f t="shared" si="164"/>
        <v>0</v>
      </c>
      <c r="CZ118" s="95">
        <f t="shared" si="164"/>
        <v>0</v>
      </c>
      <c r="DA118" s="95">
        <f t="shared" si="164"/>
        <v>0</v>
      </c>
      <c r="DB118" s="95">
        <f t="shared" si="164"/>
        <v>0</v>
      </c>
    </row>
    <row r="119" spans="1:106" ht="5.15" customHeight="1" x14ac:dyDescent="0.25">
      <c r="BN119" s="141"/>
      <c r="BO119" s="140"/>
      <c r="BP119" s="139"/>
      <c r="BQ119" s="101"/>
      <c r="BR119" s="161"/>
      <c r="BS119" s="101"/>
      <c r="BT119" s="161"/>
      <c r="BU119" s="99"/>
      <c r="BV119" s="137"/>
      <c r="BW119" s="135"/>
      <c r="BX119" s="137"/>
      <c r="BY119" s="96"/>
      <c r="BZ119" s="101"/>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6"/>
      <c r="CY119" s="96"/>
      <c r="CZ119" s="96"/>
      <c r="DA119" s="96"/>
      <c r="DB119" s="96"/>
    </row>
    <row r="120" spans="1:106" ht="18" customHeight="1" x14ac:dyDescent="0.25">
      <c r="A120" s="28">
        <v>18</v>
      </c>
      <c r="B120" s="118" t="str">
        <f>VLOOKUP(A120,'Kopierhilfe TN-Daten'!$A$2:$D$31,4)</f>
        <v/>
      </c>
      <c r="C120" s="169"/>
      <c r="D120" s="194"/>
      <c r="E120" s="168"/>
      <c r="F120" s="198"/>
      <c r="G120" s="168"/>
      <c r="H120" s="198"/>
      <c r="I120" s="168"/>
      <c r="J120" s="198"/>
      <c r="K120" s="168"/>
      <c r="L120" s="198"/>
      <c r="M120" s="168"/>
      <c r="N120" s="198"/>
      <c r="O120" s="168"/>
      <c r="P120" s="198"/>
      <c r="Q120" s="168"/>
      <c r="R120" s="198"/>
      <c r="S120" s="168"/>
      <c r="T120" s="198"/>
      <c r="U120" s="168"/>
      <c r="V120" s="198"/>
      <c r="W120" s="168"/>
      <c r="X120" s="198"/>
      <c r="Y120" s="168"/>
      <c r="Z120" s="198"/>
      <c r="AA120" s="168"/>
      <c r="AB120" s="198"/>
      <c r="AC120" s="168"/>
      <c r="AD120" s="198"/>
      <c r="AE120" s="168"/>
      <c r="AF120" s="198"/>
      <c r="AG120" s="168"/>
      <c r="AH120" s="198"/>
      <c r="AI120" s="168"/>
      <c r="AJ120" s="198"/>
      <c r="AK120" s="168"/>
      <c r="AL120" s="198"/>
      <c r="AM120" s="168"/>
      <c r="AN120" s="198"/>
      <c r="AO120" s="168"/>
      <c r="AP120" s="198"/>
      <c r="AQ120" s="168"/>
      <c r="AR120" s="198"/>
      <c r="AS120" s="168"/>
      <c r="AT120" s="198"/>
      <c r="AU120" s="168"/>
      <c r="AV120" s="198"/>
      <c r="AW120" s="168"/>
      <c r="AX120" s="198"/>
      <c r="AY120" s="168"/>
      <c r="AZ120" s="198"/>
      <c r="BA120" s="168"/>
      <c r="BB120" s="198"/>
      <c r="BC120" s="168"/>
      <c r="BD120" s="198"/>
      <c r="BE120" s="168"/>
      <c r="BF120" s="198"/>
      <c r="BG120" s="168"/>
      <c r="BH120" s="194"/>
      <c r="BI120" s="106"/>
      <c r="BJ120" s="106"/>
      <c r="BK120" s="106"/>
      <c r="BL120" s="106"/>
      <c r="BM120" s="107" t="str">
        <f>IF(AND(B120="",BQ120&gt;0),"Bitte den Namen der Schülerin/des Schülers erfassen!","")</f>
        <v/>
      </c>
      <c r="BN120" s="140"/>
      <c r="BO120" s="140">
        <f t="shared" ref="BO120" si="165">IF(OR(BM120&lt;&gt;"",BM122&lt;&gt;"",BM124&lt;&gt;""),1,0)</f>
        <v>0</v>
      </c>
      <c r="BP120" s="139"/>
      <c r="BQ120" s="99">
        <f>SUMPRODUCT(($E$15:$BG$15=Haushaltsjahr)*(E120:BG120&lt;&gt;"")*(E124:BG124))</f>
        <v>0</v>
      </c>
      <c r="BR120" s="119">
        <f>SUMPRODUCT(($E$15:$BG$15=Haushaltsjahr)*(E120:BG120=$BR$16)*(E124:BG124))</f>
        <v>0</v>
      </c>
      <c r="BS120" s="99">
        <f>SUMPRODUCT(($E$15:$BG$15=Haushaltsjahr)*(E120:BG120=$BS$16)*(E124:BG124))</f>
        <v>0</v>
      </c>
      <c r="BT120" s="163">
        <f>IF(BQ120=0,0,ROUND(BR120/BQ120,4))</f>
        <v>0</v>
      </c>
      <c r="BU120" s="99">
        <f>IF(BW120="ja",0,IF(BT120&gt;=60%,BR120+BS120,BR120))</f>
        <v>0</v>
      </c>
      <c r="BV120" s="146"/>
      <c r="BW120" s="134" t="str">
        <f>IF(SUMPRODUCT((E120:BG120=$BR$16)*(E122:BG122="")*($E$15:$BG$15&lt;&gt;0))&gt;0,"ja",
IF(SUMPRODUCT((E120:BG120=$BS$16)*(E122:BG122="")*($E$15:$BG$15&lt;&gt;0))&gt;0,"ja","nein"))</f>
        <v>nein</v>
      </c>
      <c r="BX120" s="146"/>
      <c r="BY120" s="132" t="s">
        <v>10</v>
      </c>
      <c r="BZ120" s="99"/>
      <c r="CA120" s="119">
        <f t="shared" ref="CA120:DB120" si="166">IF(CA$16="",0,SUMPRODUCT(($E120:$BG120&lt;&gt;"")*($E124:$BG124)*($E$16:$BG$16=CA$16)))</f>
        <v>0</v>
      </c>
      <c r="CB120" s="119">
        <f t="shared" si="166"/>
        <v>0</v>
      </c>
      <c r="CC120" s="119">
        <f t="shared" si="166"/>
        <v>0</v>
      </c>
      <c r="CD120" s="119">
        <f t="shared" si="166"/>
        <v>0</v>
      </c>
      <c r="CE120" s="119">
        <f t="shared" si="166"/>
        <v>0</v>
      </c>
      <c r="CF120" s="119">
        <f t="shared" si="166"/>
        <v>0</v>
      </c>
      <c r="CG120" s="119">
        <f t="shared" si="166"/>
        <v>0</v>
      </c>
      <c r="CH120" s="119">
        <f t="shared" si="166"/>
        <v>0</v>
      </c>
      <c r="CI120" s="119">
        <f t="shared" si="166"/>
        <v>0</v>
      </c>
      <c r="CJ120" s="119">
        <f t="shared" si="166"/>
        <v>0</v>
      </c>
      <c r="CK120" s="119">
        <f t="shared" si="166"/>
        <v>0</v>
      </c>
      <c r="CL120" s="119">
        <f t="shared" si="166"/>
        <v>0</v>
      </c>
      <c r="CM120" s="119">
        <f t="shared" si="166"/>
        <v>0</v>
      </c>
      <c r="CN120" s="119">
        <f t="shared" si="166"/>
        <v>0</v>
      </c>
      <c r="CO120" s="119">
        <f t="shared" si="166"/>
        <v>0</v>
      </c>
      <c r="CP120" s="119">
        <f t="shared" si="166"/>
        <v>0</v>
      </c>
      <c r="CQ120" s="119">
        <f t="shared" si="166"/>
        <v>0</v>
      </c>
      <c r="CR120" s="119">
        <f t="shared" si="166"/>
        <v>0</v>
      </c>
      <c r="CS120" s="119">
        <f t="shared" si="166"/>
        <v>0</v>
      </c>
      <c r="CT120" s="119">
        <f t="shared" si="166"/>
        <v>0</v>
      </c>
      <c r="CU120" s="119">
        <f t="shared" si="166"/>
        <v>0</v>
      </c>
      <c r="CV120" s="119">
        <f t="shared" si="166"/>
        <v>0</v>
      </c>
      <c r="CW120" s="119">
        <f t="shared" si="166"/>
        <v>0</v>
      </c>
      <c r="CX120" s="119">
        <f t="shared" si="166"/>
        <v>0</v>
      </c>
      <c r="CY120" s="119">
        <f t="shared" si="166"/>
        <v>0</v>
      </c>
      <c r="CZ120" s="119">
        <f t="shared" si="166"/>
        <v>0</v>
      </c>
      <c r="DA120" s="119">
        <f t="shared" si="166"/>
        <v>0</v>
      </c>
      <c r="DB120" s="119">
        <f t="shared" si="166"/>
        <v>0</v>
      </c>
    </row>
    <row r="121" spans="1:106" ht="2.15" customHeight="1" x14ac:dyDescent="0.25">
      <c r="A121" s="29"/>
      <c r="B121" s="194"/>
      <c r="C121" s="118"/>
      <c r="D121" s="199"/>
      <c r="E121" s="196"/>
      <c r="F121" s="199"/>
      <c r="G121" s="196"/>
      <c r="H121" s="199"/>
      <c r="I121" s="196"/>
      <c r="J121" s="199"/>
      <c r="K121" s="196"/>
      <c r="L121" s="199"/>
      <c r="M121" s="196"/>
      <c r="N121" s="199"/>
      <c r="O121" s="196"/>
      <c r="P121" s="199"/>
      <c r="Q121" s="196"/>
      <c r="R121" s="199"/>
      <c r="S121" s="196"/>
      <c r="T121" s="199"/>
      <c r="U121" s="196"/>
      <c r="V121" s="199"/>
      <c r="W121" s="196"/>
      <c r="X121" s="199"/>
      <c r="Y121" s="196"/>
      <c r="Z121" s="199"/>
      <c r="AA121" s="196"/>
      <c r="AB121" s="199"/>
      <c r="AC121" s="196"/>
      <c r="AD121" s="199"/>
      <c r="AE121" s="196"/>
      <c r="AF121" s="199"/>
      <c r="AG121" s="196"/>
      <c r="AH121" s="199"/>
      <c r="AI121" s="196"/>
      <c r="AJ121" s="199"/>
      <c r="AK121" s="196"/>
      <c r="AL121" s="199"/>
      <c r="AM121" s="196"/>
      <c r="AN121" s="199"/>
      <c r="AO121" s="196"/>
      <c r="AP121" s="199"/>
      <c r="AQ121" s="196"/>
      <c r="AR121" s="199"/>
      <c r="AS121" s="196"/>
      <c r="AT121" s="199"/>
      <c r="AU121" s="196"/>
      <c r="AV121" s="199"/>
      <c r="AW121" s="196"/>
      <c r="AX121" s="199"/>
      <c r="AY121" s="196"/>
      <c r="AZ121" s="199"/>
      <c r="BA121" s="196"/>
      <c r="BB121" s="199"/>
      <c r="BC121" s="196"/>
      <c r="BD121" s="199"/>
      <c r="BE121" s="196"/>
      <c r="BF121" s="199"/>
      <c r="BG121" s="197"/>
      <c r="BH121" s="194"/>
      <c r="BI121" s="195"/>
      <c r="BJ121" s="195"/>
      <c r="BK121" s="195"/>
      <c r="BL121" s="195"/>
      <c r="BM121" s="107"/>
      <c r="BN121" s="140"/>
      <c r="BO121" s="140">
        <f t="shared" ref="BO121" si="167">BO120</f>
        <v>0</v>
      </c>
      <c r="BP121" s="139"/>
      <c r="BQ121" s="99"/>
      <c r="BR121" s="119"/>
      <c r="BS121" s="99"/>
      <c r="BT121" s="163"/>
      <c r="BU121" s="99"/>
      <c r="BV121" s="146"/>
      <c r="BW121" s="134"/>
      <c r="BX121" s="146"/>
      <c r="BY121" s="132"/>
      <c r="BZ121" s="99"/>
      <c r="CA121" s="119"/>
      <c r="CB121" s="119"/>
      <c r="CC121" s="119"/>
      <c r="CD121" s="119"/>
      <c r="CE121" s="119"/>
      <c r="CF121" s="119"/>
      <c r="CG121" s="119"/>
      <c r="CH121" s="119"/>
      <c r="CI121" s="119"/>
      <c r="CJ121" s="119"/>
      <c r="CK121" s="119"/>
      <c r="CL121" s="119"/>
      <c r="CM121" s="119"/>
      <c r="CN121" s="119"/>
      <c r="CO121" s="119"/>
      <c r="CP121" s="119"/>
      <c r="CQ121" s="119"/>
      <c r="CR121" s="119"/>
      <c r="CS121" s="119"/>
      <c r="CT121" s="119"/>
      <c r="CU121" s="119"/>
      <c r="CV121" s="119"/>
      <c r="CW121" s="119"/>
      <c r="CX121" s="119"/>
      <c r="CY121" s="119"/>
      <c r="CZ121" s="119"/>
      <c r="DA121" s="119"/>
      <c r="DB121" s="119"/>
    </row>
    <row r="122" spans="1:106" ht="18" customHeight="1" x14ac:dyDescent="0.25">
      <c r="A122" s="29"/>
      <c r="B122" s="120"/>
      <c r="C122" s="193"/>
      <c r="D122" s="199"/>
      <c r="E122" s="169"/>
      <c r="F122" s="199"/>
      <c r="G122" s="169"/>
      <c r="H122" s="199"/>
      <c r="I122" s="169"/>
      <c r="J122" s="199"/>
      <c r="K122" s="169"/>
      <c r="L122" s="199"/>
      <c r="M122" s="169"/>
      <c r="N122" s="199"/>
      <c r="O122" s="169"/>
      <c r="P122" s="199"/>
      <c r="Q122" s="169"/>
      <c r="R122" s="199"/>
      <c r="S122" s="169"/>
      <c r="T122" s="199"/>
      <c r="U122" s="169"/>
      <c r="V122" s="199"/>
      <c r="W122" s="169"/>
      <c r="X122" s="199"/>
      <c r="Y122" s="169"/>
      <c r="Z122" s="199"/>
      <c r="AA122" s="169"/>
      <c r="AB122" s="199"/>
      <c r="AC122" s="169"/>
      <c r="AD122" s="199"/>
      <c r="AE122" s="169"/>
      <c r="AF122" s="199"/>
      <c r="AG122" s="169"/>
      <c r="AH122" s="199"/>
      <c r="AI122" s="169"/>
      <c r="AJ122" s="199"/>
      <c r="AK122" s="169"/>
      <c r="AL122" s="199"/>
      <c r="AM122" s="169"/>
      <c r="AN122" s="199"/>
      <c r="AO122" s="169"/>
      <c r="AP122" s="199"/>
      <c r="AQ122" s="169"/>
      <c r="AR122" s="199"/>
      <c r="AS122" s="169"/>
      <c r="AT122" s="199"/>
      <c r="AU122" s="169"/>
      <c r="AV122" s="199"/>
      <c r="AW122" s="169"/>
      <c r="AX122" s="199"/>
      <c r="AY122" s="169"/>
      <c r="AZ122" s="199"/>
      <c r="BA122" s="169"/>
      <c r="BB122" s="199"/>
      <c r="BC122" s="169"/>
      <c r="BD122" s="199"/>
      <c r="BE122" s="169"/>
      <c r="BF122" s="199"/>
      <c r="BG122" s="169"/>
      <c r="BH122" s="194"/>
      <c r="BI122" s="105" t="str">
        <f>IF(OR(Gesamtstunden=0,SUM($E$15:$BG$15)=0,B120=""),"",BQ120)</f>
        <v/>
      </c>
      <c r="BJ122" s="105" t="str">
        <f>IF(OR(Gesamtstunden=0,SUM($E$15:$BG$15)=0,B120=""),"",BR120)</f>
        <v/>
      </c>
      <c r="BK122" s="109" t="str">
        <f t="shared" ref="BK122" si="168">IF(BI122="","",IF(BI122=0,0,BT120))</f>
        <v/>
      </c>
      <c r="BL122" s="105" t="str">
        <f>IF(OR(Gesamtstunden=0,SUM($E$15:$BG$15)=0,B120=""),"",BU120)</f>
        <v/>
      </c>
      <c r="BM122" s="107" t="str">
        <f>IF(BW120="ja","Es fehlen Angaben zum Berufsfeld!","")</f>
        <v/>
      </c>
      <c r="BN122" s="140"/>
      <c r="BO122" s="140">
        <f t="shared" ref="BO122" si="169">BO120</f>
        <v>0</v>
      </c>
      <c r="BP122" s="139"/>
      <c r="BQ122" s="99"/>
      <c r="BR122" s="119"/>
      <c r="BS122" s="99"/>
      <c r="BT122" s="163"/>
      <c r="BU122" s="99"/>
      <c r="BV122" s="146"/>
      <c r="BW122" s="133"/>
      <c r="BX122" s="146"/>
      <c r="BY122" s="132" t="s">
        <v>168</v>
      </c>
      <c r="BZ122" s="99">
        <f>IF(Gesamtstunden=0,0,IF(SUM(CA122:DB122)&gt;0,1,IF(AND(BQ120&gt;0,Gesamtstunden&lt;BQ120),1,0)))</f>
        <v>0</v>
      </c>
      <c r="CA122" s="95">
        <f>IF(CA$16="",0,IF(CA120&gt;CA$15,1,0))</f>
        <v>0</v>
      </c>
      <c r="CB122" s="95">
        <f t="shared" ref="CB122:DB122" si="170">IF(CB$16="",0,IF(CB120&gt;CB$15,1,0))</f>
        <v>0</v>
      </c>
      <c r="CC122" s="95">
        <f t="shared" si="170"/>
        <v>0</v>
      </c>
      <c r="CD122" s="95">
        <f t="shared" si="170"/>
        <v>0</v>
      </c>
      <c r="CE122" s="95">
        <f t="shared" si="170"/>
        <v>0</v>
      </c>
      <c r="CF122" s="95">
        <f t="shared" si="170"/>
        <v>0</v>
      </c>
      <c r="CG122" s="95">
        <f t="shared" si="170"/>
        <v>0</v>
      </c>
      <c r="CH122" s="95">
        <f t="shared" si="170"/>
        <v>0</v>
      </c>
      <c r="CI122" s="95">
        <f t="shared" si="170"/>
        <v>0</v>
      </c>
      <c r="CJ122" s="95">
        <f t="shared" si="170"/>
        <v>0</v>
      </c>
      <c r="CK122" s="95">
        <f t="shared" si="170"/>
        <v>0</v>
      </c>
      <c r="CL122" s="95">
        <f t="shared" si="170"/>
        <v>0</v>
      </c>
      <c r="CM122" s="95">
        <f t="shared" si="170"/>
        <v>0</v>
      </c>
      <c r="CN122" s="95">
        <f t="shared" si="170"/>
        <v>0</v>
      </c>
      <c r="CO122" s="95">
        <f t="shared" si="170"/>
        <v>0</v>
      </c>
      <c r="CP122" s="95">
        <f t="shared" si="170"/>
        <v>0</v>
      </c>
      <c r="CQ122" s="95">
        <f t="shared" si="170"/>
        <v>0</v>
      </c>
      <c r="CR122" s="95">
        <f t="shared" si="170"/>
        <v>0</v>
      </c>
      <c r="CS122" s="95">
        <f t="shared" si="170"/>
        <v>0</v>
      </c>
      <c r="CT122" s="95">
        <f t="shared" si="170"/>
        <v>0</v>
      </c>
      <c r="CU122" s="95">
        <f t="shared" si="170"/>
        <v>0</v>
      </c>
      <c r="CV122" s="95">
        <f t="shared" si="170"/>
        <v>0</v>
      </c>
      <c r="CW122" s="95">
        <f t="shared" si="170"/>
        <v>0</v>
      </c>
      <c r="CX122" s="95">
        <f t="shared" si="170"/>
        <v>0</v>
      </c>
      <c r="CY122" s="95">
        <f t="shared" si="170"/>
        <v>0</v>
      </c>
      <c r="CZ122" s="95">
        <f t="shared" si="170"/>
        <v>0</v>
      </c>
      <c r="DA122" s="95">
        <f t="shared" si="170"/>
        <v>0</v>
      </c>
      <c r="DB122" s="95">
        <f t="shared" si="170"/>
        <v>0</v>
      </c>
    </row>
    <row r="123" spans="1:106" ht="2.15" customHeight="1" x14ac:dyDescent="0.25">
      <c r="A123" s="29"/>
      <c r="B123" s="120"/>
      <c r="C123" s="193"/>
      <c r="D123" s="199"/>
      <c r="E123" s="207"/>
      <c r="F123" s="199"/>
      <c r="G123" s="207"/>
      <c r="H123" s="199"/>
      <c r="I123" s="207"/>
      <c r="J123" s="199"/>
      <c r="K123" s="207"/>
      <c r="L123" s="199"/>
      <c r="M123" s="207"/>
      <c r="N123" s="199"/>
      <c r="O123" s="207"/>
      <c r="P123" s="199"/>
      <c r="Q123" s="207"/>
      <c r="R123" s="199"/>
      <c r="S123" s="207"/>
      <c r="T123" s="199"/>
      <c r="U123" s="193"/>
      <c r="V123" s="199"/>
      <c r="W123" s="207"/>
      <c r="X123" s="199"/>
      <c r="Y123" s="207"/>
      <c r="Z123" s="199"/>
      <c r="AA123" s="207"/>
      <c r="AB123" s="199"/>
      <c r="AC123" s="208"/>
      <c r="AD123" s="199"/>
      <c r="AE123" s="208"/>
      <c r="AF123" s="199"/>
      <c r="AG123" s="208"/>
      <c r="AH123" s="199"/>
      <c r="AI123" s="208"/>
      <c r="AJ123" s="199"/>
      <c r="AK123" s="208"/>
      <c r="AL123" s="199"/>
      <c r="AM123" s="208"/>
      <c r="AN123" s="199"/>
      <c r="AO123" s="208"/>
      <c r="AP123" s="199"/>
      <c r="AQ123" s="208"/>
      <c r="AR123" s="199"/>
      <c r="AS123" s="208"/>
      <c r="AT123" s="199"/>
      <c r="AU123" s="208"/>
      <c r="AV123" s="199"/>
      <c r="AW123" s="208"/>
      <c r="AX123" s="199"/>
      <c r="AY123" s="208"/>
      <c r="AZ123" s="199"/>
      <c r="BA123" s="208"/>
      <c r="BB123" s="199"/>
      <c r="BC123" s="208"/>
      <c r="BD123" s="199"/>
      <c r="BE123" s="208"/>
      <c r="BF123" s="199"/>
      <c r="BG123" s="209"/>
      <c r="BH123" s="194"/>
      <c r="BI123" s="105"/>
      <c r="BJ123" s="105"/>
      <c r="BK123" s="109"/>
      <c r="BL123" s="105"/>
      <c r="BM123" s="107"/>
      <c r="BN123" s="140"/>
      <c r="BO123" s="140">
        <f t="shared" ref="BO123" si="171">BO120</f>
        <v>0</v>
      </c>
      <c r="BP123" s="139"/>
      <c r="BQ123" s="99"/>
      <c r="BR123" s="119"/>
      <c r="BS123" s="99"/>
      <c r="BT123" s="163"/>
      <c r="BU123" s="99"/>
      <c r="BV123" s="146"/>
      <c r="BW123" s="133"/>
      <c r="BX123" s="146"/>
      <c r="BY123" s="132"/>
      <c r="BZ123" s="99"/>
      <c r="CA123" s="95"/>
      <c r="CB123" s="95"/>
      <c r="CC123" s="95"/>
      <c r="CD123" s="95"/>
      <c r="CE123" s="95"/>
      <c r="CF123" s="95"/>
      <c r="CG123" s="95"/>
      <c r="CH123" s="95"/>
      <c r="CI123" s="95"/>
      <c r="CJ123" s="95"/>
      <c r="CK123" s="95"/>
      <c r="CL123" s="95"/>
      <c r="CM123" s="95"/>
      <c r="CN123" s="95"/>
      <c r="CO123" s="95"/>
      <c r="CP123" s="95"/>
      <c r="CQ123" s="95"/>
      <c r="CR123" s="95"/>
      <c r="CS123" s="95"/>
      <c r="CT123" s="95"/>
      <c r="CU123" s="95"/>
      <c r="CV123" s="95"/>
      <c r="CW123" s="95"/>
      <c r="CX123" s="95"/>
      <c r="CY123" s="95"/>
      <c r="CZ123" s="95"/>
      <c r="DA123" s="95"/>
      <c r="DB123" s="95"/>
    </row>
    <row r="124" spans="1:106" ht="18" customHeight="1" x14ac:dyDescent="0.25">
      <c r="A124" s="30"/>
      <c r="B124" s="115"/>
      <c r="C124" s="112"/>
      <c r="D124" s="194"/>
      <c r="E124" s="170"/>
      <c r="F124" s="200"/>
      <c r="G124" s="170"/>
      <c r="H124" s="200"/>
      <c r="I124" s="170"/>
      <c r="J124" s="200"/>
      <c r="K124" s="170"/>
      <c r="L124" s="200"/>
      <c r="M124" s="170"/>
      <c r="N124" s="200"/>
      <c r="O124" s="170"/>
      <c r="P124" s="200"/>
      <c r="Q124" s="170"/>
      <c r="R124" s="200"/>
      <c r="S124" s="170"/>
      <c r="T124" s="200"/>
      <c r="U124" s="170"/>
      <c r="V124" s="200"/>
      <c r="W124" s="170"/>
      <c r="X124" s="200"/>
      <c r="Y124" s="170"/>
      <c r="Z124" s="200"/>
      <c r="AA124" s="170"/>
      <c r="AB124" s="200"/>
      <c r="AC124" s="170"/>
      <c r="AD124" s="200"/>
      <c r="AE124" s="170"/>
      <c r="AF124" s="200"/>
      <c r="AG124" s="170"/>
      <c r="AH124" s="200"/>
      <c r="AI124" s="170"/>
      <c r="AJ124" s="200"/>
      <c r="AK124" s="170"/>
      <c r="AL124" s="200"/>
      <c r="AM124" s="170"/>
      <c r="AN124" s="200"/>
      <c r="AO124" s="170"/>
      <c r="AP124" s="200"/>
      <c r="AQ124" s="170"/>
      <c r="AR124" s="200"/>
      <c r="AS124" s="170"/>
      <c r="AT124" s="200"/>
      <c r="AU124" s="170"/>
      <c r="AV124" s="200"/>
      <c r="AW124" s="170"/>
      <c r="AX124" s="200"/>
      <c r="AY124" s="170"/>
      <c r="AZ124" s="200"/>
      <c r="BA124" s="170"/>
      <c r="BB124" s="200"/>
      <c r="BC124" s="170"/>
      <c r="BD124" s="200"/>
      <c r="BE124" s="170"/>
      <c r="BF124" s="200"/>
      <c r="BG124" s="170"/>
      <c r="BH124" s="194"/>
      <c r="BI124" s="116"/>
      <c r="BJ124" s="116"/>
      <c r="BK124" s="117"/>
      <c r="BL124" s="116"/>
      <c r="BM124" s="107" t="str">
        <f>IF(AND(BZ122=1,BZ124=0),"Bitte die max. Anzahl an Gesamtstunden bzw. Stunden pro Tag beachten!",IF(AND(BZ122=0,BZ124=1),"Es fehlen Angaben zu den Kursstunden!",IF(AND(BZ122=1,BZ124=1),"Bitte die max. Anzahl an Stunden pro Tag beachten!",IF(AND(C120="nein",BI122&gt;30),"Die max. Stundenzahl ist überschritten!",""))))</f>
        <v/>
      </c>
      <c r="BN124" s="140" t="str">
        <f t="shared" ref="BN124" si="172">IF(B120&lt;&gt;"",1,"")</f>
        <v/>
      </c>
      <c r="BO124" s="140">
        <f t="shared" ref="BO124" si="173">BO120</f>
        <v>0</v>
      </c>
      <c r="BP124" s="139"/>
      <c r="BQ124" s="99"/>
      <c r="BR124" s="119"/>
      <c r="BS124" s="99"/>
      <c r="BT124" s="163"/>
      <c r="BU124" s="99"/>
      <c r="BV124" s="146"/>
      <c r="BW124" s="133"/>
      <c r="BX124" s="146"/>
      <c r="BY124" s="132" t="s">
        <v>169</v>
      </c>
      <c r="BZ124" s="99">
        <f>IF(Gesamtstunden=0,0,IF(SUM(CA124:DB124)&gt;0,1,IF(AND(BQ120&gt;0,Gesamtstunden&gt;BQ120),1,0)))</f>
        <v>0</v>
      </c>
      <c r="CA124" s="95">
        <f>IF(OR($B120="",CA$16=""),0,IF(CA120&lt;CA$15,1,0))</f>
        <v>0</v>
      </c>
      <c r="CB124" s="95">
        <f t="shared" ref="CB124:DB124" si="174">IF(OR($B120="",CB$16=""),0,IF(CB120&lt;CB$15,1,0))</f>
        <v>0</v>
      </c>
      <c r="CC124" s="95">
        <f t="shared" si="174"/>
        <v>0</v>
      </c>
      <c r="CD124" s="95">
        <f t="shared" si="174"/>
        <v>0</v>
      </c>
      <c r="CE124" s="95">
        <f t="shared" si="174"/>
        <v>0</v>
      </c>
      <c r="CF124" s="95">
        <f t="shared" si="174"/>
        <v>0</v>
      </c>
      <c r="CG124" s="95">
        <f t="shared" si="174"/>
        <v>0</v>
      </c>
      <c r="CH124" s="95">
        <f t="shared" si="174"/>
        <v>0</v>
      </c>
      <c r="CI124" s="95">
        <f t="shared" si="174"/>
        <v>0</v>
      </c>
      <c r="CJ124" s="95">
        <f t="shared" si="174"/>
        <v>0</v>
      </c>
      <c r="CK124" s="95">
        <f t="shared" si="174"/>
        <v>0</v>
      </c>
      <c r="CL124" s="95">
        <f t="shared" si="174"/>
        <v>0</v>
      </c>
      <c r="CM124" s="95">
        <f t="shared" si="174"/>
        <v>0</v>
      </c>
      <c r="CN124" s="95">
        <f t="shared" si="174"/>
        <v>0</v>
      </c>
      <c r="CO124" s="95">
        <f t="shared" si="174"/>
        <v>0</v>
      </c>
      <c r="CP124" s="95">
        <f t="shared" si="174"/>
        <v>0</v>
      </c>
      <c r="CQ124" s="95">
        <f t="shared" si="174"/>
        <v>0</v>
      </c>
      <c r="CR124" s="95">
        <f t="shared" si="174"/>
        <v>0</v>
      </c>
      <c r="CS124" s="95">
        <f t="shared" si="174"/>
        <v>0</v>
      </c>
      <c r="CT124" s="95">
        <f t="shared" si="174"/>
        <v>0</v>
      </c>
      <c r="CU124" s="95">
        <f t="shared" si="174"/>
        <v>0</v>
      </c>
      <c r="CV124" s="95">
        <f t="shared" si="174"/>
        <v>0</v>
      </c>
      <c r="CW124" s="95">
        <f t="shared" si="174"/>
        <v>0</v>
      </c>
      <c r="CX124" s="95">
        <f t="shared" si="174"/>
        <v>0</v>
      </c>
      <c r="CY124" s="95">
        <f t="shared" si="174"/>
        <v>0</v>
      </c>
      <c r="CZ124" s="95">
        <f t="shared" si="174"/>
        <v>0</v>
      </c>
      <c r="DA124" s="95">
        <f t="shared" si="174"/>
        <v>0</v>
      </c>
      <c r="DB124" s="95">
        <f t="shared" si="174"/>
        <v>0</v>
      </c>
    </row>
    <row r="125" spans="1:106" ht="5.15" customHeight="1" x14ac:dyDescent="0.25">
      <c r="BN125" s="141"/>
      <c r="BO125" s="140"/>
      <c r="BP125" s="139"/>
      <c r="BQ125" s="101"/>
      <c r="BR125" s="161"/>
      <c r="BS125" s="101"/>
      <c r="BT125" s="161"/>
      <c r="BU125" s="99"/>
      <c r="BV125" s="137"/>
      <c r="BW125" s="135"/>
      <c r="BX125" s="137"/>
      <c r="BY125" s="96"/>
      <c r="BZ125" s="101"/>
      <c r="CA125" s="96"/>
      <c r="CB125" s="96"/>
      <c r="CC125" s="96"/>
      <c r="CD125" s="96"/>
      <c r="CE125" s="96"/>
      <c r="CF125" s="96"/>
      <c r="CG125" s="96"/>
      <c r="CH125" s="96"/>
      <c r="CI125" s="96"/>
      <c r="CJ125" s="96"/>
      <c r="CK125" s="96"/>
      <c r="CL125" s="96"/>
      <c r="CM125" s="96"/>
      <c r="CN125" s="96"/>
      <c r="CO125" s="96"/>
      <c r="CP125" s="96"/>
      <c r="CQ125" s="96"/>
      <c r="CR125" s="96"/>
      <c r="CS125" s="96"/>
      <c r="CT125" s="96"/>
      <c r="CU125" s="96"/>
      <c r="CV125" s="96"/>
      <c r="CW125" s="96"/>
      <c r="CX125" s="96"/>
      <c r="CY125" s="96"/>
      <c r="CZ125" s="96"/>
      <c r="DA125" s="96"/>
      <c r="DB125" s="96"/>
    </row>
    <row r="126" spans="1:106" ht="18" customHeight="1" x14ac:dyDescent="0.25">
      <c r="A126" s="28">
        <v>19</v>
      </c>
      <c r="B126" s="118" t="str">
        <f>VLOOKUP(A126,'Kopierhilfe TN-Daten'!$A$2:$D$31,4)</f>
        <v/>
      </c>
      <c r="C126" s="169"/>
      <c r="D126" s="194"/>
      <c r="E126" s="168"/>
      <c r="F126" s="198"/>
      <c r="G126" s="168"/>
      <c r="H126" s="198"/>
      <c r="I126" s="168"/>
      <c r="J126" s="198"/>
      <c r="K126" s="168"/>
      <c r="L126" s="198"/>
      <c r="M126" s="168"/>
      <c r="N126" s="198"/>
      <c r="O126" s="168"/>
      <c r="P126" s="198"/>
      <c r="Q126" s="168"/>
      <c r="R126" s="198"/>
      <c r="S126" s="168"/>
      <c r="T126" s="198"/>
      <c r="U126" s="168"/>
      <c r="V126" s="198"/>
      <c r="W126" s="168"/>
      <c r="X126" s="198"/>
      <c r="Y126" s="168"/>
      <c r="Z126" s="198"/>
      <c r="AA126" s="168"/>
      <c r="AB126" s="198"/>
      <c r="AC126" s="168"/>
      <c r="AD126" s="198"/>
      <c r="AE126" s="168"/>
      <c r="AF126" s="198"/>
      <c r="AG126" s="168"/>
      <c r="AH126" s="198"/>
      <c r="AI126" s="168"/>
      <c r="AJ126" s="198"/>
      <c r="AK126" s="168"/>
      <c r="AL126" s="198"/>
      <c r="AM126" s="168"/>
      <c r="AN126" s="198"/>
      <c r="AO126" s="168"/>
      <c r="AP126" s="198"/>
      <c r="AQ126" s="168"/>
      <c r="AR126" s="198"/>
      <c r="AS126" s="168"/>
      <c r="AT126" s="198"/>
      <c r="AU126" s="168"/>
      <c r="AV126" s="198"/>
      <c r="AW126" s="168"/>
      <c r="AX126" s="198"/>
      <c r="AY126" s="168"/>
      <c r="AZ126" s="198"/>
      <c r="BA126" s="168"/>
      <c r="BB126" s="198"/>
      <c r="BC126" s="168"/>
      <c r="BD126" s="198"/>
      <c r="BE126" s="168"/>
      <c r="BF126" s="198"/>
      <c r="BG126" s="168"/>
      <c r="BH126" s="194"/>
      <c r="BI126" s="106"/>
      <c r="BJ126" s="106"/>
      <c r="BK126" s="106"/>
      <c r="BL126" s="106"/>
      <c r="BM126" s="107" t="str">
        <f>IF(AND(B126="",BQ126&gt;0),"Bitte den Namen der Schülerin/des Schülers erfassen!","")</f>
        <v/>
      </c>
      <c r="BN126" s="140"/>
      <c r="BO126" s="140">
        <f t="shared" ref="BO126" si="175">IF(OR(BM126&lt;&gt;"",BM128&lt;&gt;"",BM130&lt;&gt;""),1,0)</f>
        <v>0</v>
      </c>
      <c r="BP126" s="139"/>
      <c r="BQ126" s="99">
        <f>SUMPRODUCT(($E$15:$BG$15=Haushaltsjahr)*(E126:BG126&lt;&gt;"")*(E130:BG130))</f>
        <v>0</v>
      </c>
      <c r="BR126" s="119">
        <f>SUMPRODUCT(($E$15:$BG$15=Haushaltsjahr)*(E126:BG126=$BR$16)*(E130:BG130))</f>
        <v>0</v>
      </c>
      <c r="BS126" s="99">
        <f>SUMPRODUCT(($E$15:$BG$15=Haushaltsjahr)*(E126:BG126=$BS$16)*(E130:BG130))</f>
        <v>0</v>
      </c>
      <c r="BT126" s="163">
        <f>IF(BQ126=0,0,ROUND(BR126/BQ126,4))</f>
        <v>0</v>
      </c>
      <c r="BU126" s="99">
        <f>IF(BW126="ja",0,IF(BT126&gt;=60%,BR126+BS126,BR126))</f>
        <v>0</v>
      </c>
      <c r="BV126" s="146"/>
      <c r="BW126" s="134" t="str">
        <f>IF(SUMPRODUCT((E126:BG126=$BR$16)*(E128:BG128="")*($E$15:$BG$15&lt;&gt;0))&gt;0,"ja",
IF(SUMPRODUCT((E126:BG126=$BS$16)*(E128:BG128="")*($E$15:$BG$15&lt;&gt;0))&gt;0,"ja","nein"))</f>
        <v>nein</v>
      </c>
      <c r="BX126" s="146"/>
      <c r="BY126" s="132" t="s">
        <v>10</v>
      </c>
      <c r="BZ126" s="99"/>
      <c r="CA126" s="119">
        <f t="shared" ref="CA126:DB126" si="176">IF(CA$16="",0,SUMPRODUCT(($E126:$BG126&lt;&gt;"")*($E130:$BG130)*($E$16:$BG$16=CA$16)))</f>
        <v>0</v>
      </c>
      <c r="CB126" s="119">
        <f t="shared" si="176"/>
        <v>0</v>
      </c>
      <c r="CC126" s="119">
        <f t="shared" si="176"/>
        <v>0</v>
      </c>
      <c r="CD126" s="119">
        <f t="shared" si="176"/>
        <v>0</v>
      </c>
      <c r="CE126" s="119">
        <f t="shared" si="176"/>
        <v>0</v>
      </c>
      <c r="CF126" s="119">
        <f t="shared" si="176"/>
        <v>0</v>
      </c>
      <c r="CG126" s="119">
        <f t="shared" si="176"/>
        <v>0</v>
      </c>
      <c r="CH126" s="119">
        <f t="shared" si="176"/>
        <v>0</v>
      </c>
      <c r="CI126" s="119">
        <f t="shared" si="176"/>
        <v>0</v>
      </c>
      <c r="CJ126" s="119">
        <f t="shared" si="176"/>
        <v>0</v>
      </c>
      <c r="CK126" s="119">
        <f t="shared" si="176"/>
        <v>0</v>
      </c>
      <c r="CL126" s="119">
        <f t="shared" si="176"/>
        <v>0</v>
      </c>
      <c r="CM126" s="119">
        <f t="shared" si="176"/>
        <v>0</v>
      </c>
      <c r="CN126" s="119">
        <f t="shared" si="176"/>
        <v>0</v>
      </c>
      <c r="CO126" s="119">
        <f t="shared" si="176"/>
        <v>0</v>
      </c>
      <c r="CP126" s="119">
        <f t="shared" si="176"/>
        <v>0</v>
      </c>
      <c r="CQ126" s="119">
        <f t="shared" si="176"/>
        <v>0</v>
      </c>
      <c r="CR126" s="119">
        <f t="shared" si="176"/>
        <v>0</v>
      </c>
      <c r="CS126" s="119">
        <f t="shared" si="176"/>
        <v>0</v>
      </c>
      <c r="CT126" s="119">
        <f t="shared" si="176"/>
        <v>0</v>
      </c>
      <c r="CU126" s="119">
        <f t="shared" si="176"/>
        <v>0</v>
      </c>
      <c r="CV126" s="119">
        <f t="shared" si="176"/>
        <v>0</v>
      </c>
      <c r="CW126" s="119">
        <f t="shared" si="176"/>
        <v>0</v>
      </c>
      <c r="CX126" s="119">
        <f t="shared" si="176"/>
        <v>0</v>
      </c>
      <c r="CY126" s="119">
        <f t="shared" si="176"/>
        <v>0</v>
      </c>
      <c r="CZ126" s="119">
        <f t="shared" si="176"/>
        <v>0</v>
      </c>
      <c r="DA126" s="119">
        <f t="shared" si="176"/>
        <v>0</v>
      </c>
      <c r="DB126" s="119">
        <f t="shared" si="176"/>
        <v>0</v>
      </c>
    </row>
    <row r="127" spans="1:106" ht="2.15" customHeight="1" x14ac:dyDescent="0.25">
      <c r="A127" s="29"/>
      <c r="B127" s="194"/>
      <c r="C127" s="118"/>
      <c r="D127" s="199"/>
      <c r="E127" s="196"/>
      <c r="F127" s="199"/>
      <c r="G127" s="196"/>
      <c r="H127" s="199"/>
      <c r="I127" s="196"/>
      <c r="J127" s="199"/>
      <c r="K127" s="196"/>
      <c r="L127" s="199"/>
      <c r="M127" s="196"/>
      <c r="N127" s="199"/>
      <c r="O127" s="196"/>
      <c r="P127" s="199"/>
      <c r="Q127" s="196"/>
      <c r="R127" s="199"/>
      <c r="S127" s="196"/>
      <c r="T127" s="199"/>
      <c r="U127" s="196"/>
      <c r="V127" s="199"/>
      <c r="W127" s="196"/>
      <c r="X127" s="199"/>
      <c r="Y127" s="196"/>
      <c r="Z127" s="199"/>
      <c r="AA127" s="196"/>
      <c r="AB127" s="199"/>
      <c r="AC127" s="196"/>
      <c r="AD127" s="199"/>
      <c r="AE127" s="196"/>
      <c r="AF127" s="199"/>
      <c r="AG127" s="196"/>
      <c r="AH127" s="199"/>
      <c r="AI127" s="196"/>
      <c r="AJ127" s="199"/>
      <c r="AK127" s="196"/>
      <c r="AL127" s="199"/>
      <c r="AM127" s="196"/>
      <c r="AN127" s="199"/>
      <c r="AO127" s="196"/>
      <c r="AP127" s="199"/>
      <c r="AQ127" s="196"/>
      <c r="AR127" s="199"/>
      <c r="AS127" s="196"/>
      <c r="AT127" s="199"/>
      <c r="AU127" s="196"/>
      <c r="AV127" s="199"/>
      <c r="AW127" s="196"/>
      <c r="AX127" s="199"/>
      <c r="AY127" s="196"/>
      <c r="AZ127" s="199"/>
      <c r="BA127" s="196"/>
      <c r="BB127" s="199"/>
      <c r="BC127" s="196"/>
      <c r="BD127" s="199"/>
      <c r="BE127" s="196"/>
      <c r="BF127" s="199"/>
      <c r="BG127" s="197"/>
      <c r="BH127" s="194"/>
      <c r="BI127" s="195"/>
      <c r="BJ127" s="195"/>
      <c r="BK127" s="195"/>
      <c r="BL127" s="195"/>
      <c r="BM127" s="107"/>
      <c r="BN127" s="140"/>
      <c r="BO127" s="140">
        <f t="shared" ref="BO127" si="177">BO126</f>
        <v>0</v>
      </c>
      <c r="BP127" s="139"/>
      <c r="BQ127" s="99"/>
      <c r="BR127" s="119"/>
      <c r="BS127" s="99"/>
      <c r="BT127" s="163"/>
      <c r="BU127" s="99"/>
      <c r="BV127" s="146"/>
      <c r="BW127" s="134"/>
      <c r="BX127" s="146"/>
      <c r="BY127" s="132"/>
      <c r="BZ127" s="99"/>
      <c r="CA127" s="119"/>
      <c r="CB127" s="119"/>
      <c r="CC127" s="119"/>
      <c r="CD127" s="119"/>
      <c r="CE127" s="119"/>
      <c r="CF127" s="119"/>
      <c r="CG127" s="119"/>
      <c r="CH127" s="119"/>
      <c r="CI127" s="119"/>
      <c r="CJ127" s="119"/>
      <c r="CK127" s="119"/>
      <c r="CL127" s="119"/>
      <c r="CM127" s="119"/>
      <c r="CN127" s="119"/>
      <c r="CO127" s="119"/>
      <c r="CP127" s="119"/>
      <c r="CQ127" s="119"/>
      <c r="CR127" s="119"/>
      <c r="CS127" s="119"/>
      <c r="CT127" s="119"/>
      <c r="CU127" s="119"/>
      <c r="CV127" s="119"/>
      <c r="CW127" s="119"/>
      <c r="CX127" s="119"/>
      <c r="CY127" s="119"/>
      <c r="CZ127" s="119"/>
      <c r="DA127" s="119"/>
      <c r="DB127" s="119"/>
    </row>
    <row r="128" spans="1:106" ht="18" customHeight="1" x14ac:dyDescent="0.25">
      <c r="A128" s="29"/>
      <c r="B128" s="120"/>
      <c r="C128" s="193"/>
      <c r="D128" s="199"/>
      <c r="E128" s="169"/>
      <c r="F128" s="199"/>
      <c r="G128" s="169"/>
      <c r="H128" s="199"/>
      <c r="I128" s="169"/>
      <c r="J128" s="199"/>
      <c r="K128" s="169"/>
      <c r="L128" s="199"/>
      <c r="M128" s="169"/>
      <c r="N128" s="199"/>
      <c r="O128" s="169"/>
      <c r="P128" s="199"/>
      <c r="Q128" s="169"/>
      <c r="R128" s="199"/>
      <c r="S128" s="169"/>
      <c r="T128" s="199"/>
      <c r="U128" s="169"/>
      <c r="V128" s="199"/>
      <c r="W128" s="169"/>
      <c r="X128" s="199"/>
      <c r="Y128" s="169"/>
      <c r="Z128" s="199"/>
      <c r="AA128" s="169"/>
      <c r="AB128" s="199"/>
      <c r="AC128" s="169"/>
      <c r="AD128" s="199"/>
      <c r="AE128" s="169"/>
      <c r="AF128" s="199"/>
      <c r="AG128" s="169"/>
      <c r="AH128" s="199"/>
      <c r="AI128" s="169"/>
      <c r="AJ128" s="199"/>
      <c r="AK128" s="169"/>
      <c r="AL128" s="199"/>
      <c r="AM128" s="169"/>
      <c r="AN128" s="199"/>
      <c r="AO128" s="169"/>
      <c r="AP128" s="199"/>
      <c r="AQ128" s="169"/>
      <c r="AR128" s="199"/>
      <c r="AS128" s="169"/>
      <c r="AT128" s="199"/>
      <c r="AU128" s="169"/>
      <c r="AV128" s="199"/>
      <c r="AW128" s="169"/>
      <c r="AX128" s="199"/>
      <c r="AY128" s="169"/>
      <c r="AZ128" s="199"/>
      <c r="BA128" s="169"/>
      <c r="BB128" s="199"/>
      <c r="BC128" s="169"/>
      <c r="BD128" s="199"/>
      <c r="BE128" s="169"/>
      <c r="BF128" s="199"/>
      <c r="BG128" s="169"/>
      <c r="BH128" s="194"/>
      <c r="BI128" s="105" t="str">
        <f>IF(OR(Gesamtstunden=0,SUM($E$15:$BG$15)=0,B126=""),"",BQ126)</f>
        <v/>
      </c>
      <c r="BJ128" s="105" t="str">
        <f>IF(OR(Gesamtstunden=0,SUM($E$15:$BG$15)=0,B126=""),"",BR126)</f>
        <v/>
      </c>
      <c r="BK128" s="109" t="str">
        <f t="shared" ref="BK128" si="178">IF(BI128="","",IF(BI128=0,0,BT126))</f>
        <v/>
      </c>
      <c r="BL128" s="105" t="str">
        <f>IF(OR(Gesamtstunden=0,SUM($E$15:$BG$15)=0,B126=""),"",BU126)</f>
        <v/>
      </c>
      <c r="BM128" s="107" t="str">
        <f>IF(BW126="ja","Es fehlen Angaben zum Berufsfeld!","")</f>
        <v/>
      </c>
      <c r="BN128" s="140"/>
      <c r="BO128" s="140">
        <f t="shared" ref="BO128" si="179">BO126</f>
        <v>0</v>
      </c>
      <c r="BP128" s="139"/>
      <c r="BQ128" s="99"/>
      <c r="BR128" s="119"/>
      <c r="BS128" s="99"/>
      <c r="BT128" s="163"/>
      <c r="BU128" s="99"/>
      <c r="BV128" s="146"/>
      <c r="BW128" s="133"/>
      <c r="BX128" s="146"/>
      <c r="BY128" s="132" t="s">
        <v>168</v>
      </c>
      <c r="BZ128" s="99">
        <f>IF(Gesamtstunden=0,0,IF(SUM(CA128:DB128)&gt;0,1,IF(AND(BQ126&gt;0,Gesamtstunden&lt;BQ126),1,0)))</f>
        <v>0</v>
      </c>
      <c r="CA128" s="95">
        <f>IF(CA$16="",0,IF(CA126&gt;CA$15,1,0))</f>
        <v>0</v>
      </c>
      <c r="CB128" s="95">
        <f t="shared" ref="CB128:DB128" si="180">IF(CB$16="",0,IF(CB126&gt;CB$15,1,0))</f>
        <v>0</v>
      </c>
      <c r="CC128" s="95">
        <f t="shared" si="180"/>
        <v>0</v>
      </c>
      <c r="CD128" s="95">
        <f t="shared" si="180"/>
        <v>0</v>
      </c>
      <c r="CE128" s="95">
        <f t="shared" si="180"/>
        <v>0</v>
      </c>
      <c r="CF128" s="95">
        <f t="shared" si="180"/>
        <v>0</v>
      </c>
      <c r="CG128" s="95">
        <f t="shared" si="180"/>
        <v>0</v>
      </c>
      <c r="CH128" s="95">
        <f t="shared" si="180"/>
        <v>0</v>
      </c>
      <c r="CI128" s="95">
        <f t="shared" si="180"/>
        <v>0</v>
      </c>
      <c r="CJ128" s="95">
        <f t="shared" si="180"/>
        <v>0</v>
      </c>
      <c r="CK128" s="95">
        <f t="shared" si="180"/>
        <v>0</v>
      </c>
      <c r="CL128" s="95">
        <f t="shared" si="180"/>
        <v>0</v>
      </c>
      <c r="CM128" s="95">
        <f t="shared" si="180"/>
        <v>0</v>
      </c>
      <c r="CN128" s="95">
        <f t="shared" si="180"/>
        <v>0</v>
      </c>
      <c r="CO128" s="95">
        <f t="shared" si="180"/>
        <v>0</v>
      </c>
      <c r="CP128" s="95">
        <f t="shared" si="180"/>
        <v>0</v>
      </c>
      <c r="CQ128" s="95">
        <f t="shared" si="180"/>
        <v>0</v>
      </c>
      <c r="CR128" s="95">
        <f t="shared" si="180"/>
        <v>0</v>
      </c>
      <c r="CS128" s="95">
        <f t="shared" si="180"/>
        <v>0</v>
      </c>
      <c r="CT128" s="95">
        <f t="shared" si="180"/>
        <v>0</v>
      </c>
      <c r="CU128" s="95">
        <f t="shared" si="180"/>
        <v>0</v>
      </c>
      <c r="CV128" s="95">
        <f t="shared" si="180"/>
        <v>0</v>
      </c>
      <c r="CW128" s="95">
        <f t="shared" si="180"/>
        <v>0</v>
      </c>
      <c r="CX128" s="95">
        <f t="shared" si="180"/>
        <v>0</v>
      </c>
      <c r="CY128" s="95">
        <f t="shared" si="180"/>
        <v>0</v>
      </c>
      <c r="CZ128" s="95">
        <f t="shared" si="180"/>
        <v>0</v>
      </c>
      <c r="DA128" s="95">
        <f t="shared" si="180"/>
        <v>0</v>
      </c>
      <c r="DB128" s="95">
        <f t="shared" si="180"/>
        <v>0</v>
      </c>
    </row>
    <row r="129" spans="1:106" ht="2.15" customHeight="1" x14ac:dyDescent="0.25">
      <c r="A129" s="29"/>
      <c r="B129" s="120"/>
      <c r="C129" s="193"/>
      <c r="D129" s="199"/>
      <c r="E129" s="207"/>
      <c r="F129" s="199"/>
      <c r="G129" s="207"/>
      <c r="H129" s="199"/>
      <c r="I129" s="207"/>
      <c r="J129" s="199"/>
      <c r="K129" s="207"/>
      <c r="L129" s="199"/>
      <c r="M129" s="207"/>
      <c r="N129" s="199"/>
      <c r="O129" s="207"/>
      <c r="P129" s="199"/>
      <c r="Q129" s="207"/>
      <c r="R129" s="199"/>
      <c r="S129" s="207"/>
      <c r="T129" s="199"/>
      <c r="U129" s="193"/>
      <c r="V129" s="199"/>
      <c r="W129" s="207"/>
      <c r="X129" s="199"/>
      <c r="Y129" s="207"/>
      <c r="Z129" s="199"/>
      <c r="AA129" s="207"/>
      <c r="AB129" s="199"/>
      <c r="AC129" s="208"/>
      <c r="AD129" s="199"/>
      <c r="AE129" s="208"/>
      <c r="AF129" s="199"/>
      <c r="AG129" s="208"/>
      <c r="AH129" s="199"/>
      <c r="AI129" s="208"/>
      <c r="AJ129" s="199"/>
      <c r="AK129" s="208"/>
      <c r="AL129" s="199"/>
      <c r="AM129" s="208"/>
      <c r="AN129" s="199"/>
      <c r="AO129" s="208"/>
      <c r="AP129" s="199"/>
      <c r="AQ129" s="208"/>
      <c r="AR129" s="199"/>
      <c r="AS129" s="208"/>
      <c r="AT129" s="199"/>
      <c r="AU129" s="208"/>
      <c r="AV129" s="199"/>
      <c r="AW129" s="208"/>
      <c r="AX129" s="199"/>
      <c r="AY129" s="208"/>
      <c r="AZ129" s="199"/>
      <c r="BA129" s="208"/>
      <c r="BB129" s="199"/>
      <c r="BC129" s="208"/>
      <c r="BD129" s="199"/>
      <c r="BE129" s="208"/>
      <c r="BF129" s="199"/>
      <c r="BG129" s="209"/>
      <c r="BH129" s="194"/>
      <c r="BI129" s="105"/>
      <c r="BJ129" s="105"/>
      <c r="BK129" s="109"/>
      <c r="BL129" s="105"/>
      <c r="BM129" s="107"/>
      <c r="BN129" s="140"/>
      <c r="BO129" s="140">
        <f t="shared" ref="BO129" si="181">BO126</f>
        <v>0</v>
      </c>
      <c r="BP129" s="139"/>
      <c r="BQ129" s="99"/>
      <c r="BR129" s="119"/>
      <c r="BS129" s="99"/>
      <c r="BT129" s="163"/>
      <c r="BU129" s="99"/>
      <c r="BV129" s="146"/>
      <c r="BW129" s="133"/>
      <c r="BX129" s="146"/>
      <c r="BY129" s="132"/>
      <c r="BZ129" s="99"/>
      <c r="CA129" s="95"/>
      <c r="CB129" s="95"/>
      <c r="CC129" s="95"/>
      <c r="CD129" s="95"/>
      <c r="CE129" s="95"/>
      <c r="CF129" s="95"/>
      <c r="CG129" s="95"/>
      <c r="CH129" s="95"/>
      <c r="CI129" s="95"/>
      <c r="CJ129" s="95"/>
      <c r="CK129" s="95"/>
      <c r="CL129" s="95"/>
      <c r="CM129" s="95"/>
      <c r="CN129" s="95"/>
      <c r="CO129" s="95"/>
      <c r="CP129" s="95"/>
      <c r="CQ129" s="95"/>
      <c r="CR129" s="95"/>
      <c r="CS129" s="95"/>
      <c r="CT129" s="95"/>
      <c r="CU129" s="95"/>
      <c r="CV129" s="95"/>
      <c r="CW129" s="95"/>
      <c r="CX129" s="95"/>
      <c r="CY129" s="95"/>
      <c r="CZ129" s="95"/>
      <c r="DA129" s="95"/>
      <c r="DB129" s="95"/>
    </row>
    <row r="130" spans="1:106" ht="18" customHeight="1" x14ac:dyDescent="0.25">
      <c r="A130" s="30"/>
      <c r="B130" s="115"/>
      <c r="C130" s="112"/>
      <c r="D130" s="194"/>
      <c r="E130" s="170"/>
      <c r="F130" s="200"/>
      <c r="G130" s="170"/>
      <c r="H130" s="200"/>
      <c r="I130" s="170"/>
      <c r="J130" s="200"/>
      <c r="K130" s="170"/>
      <c r="L130" s="200"/>
      <c r="M130" s="170"/>
      <c r="N130" s="200"/>
      <c r="O130" s="170"/>
      <c r="P130" s="200"/>
      <c r="Q130" s="170"/>
      <c r="R130" s="200"/>
      <c r="S130" s="170"/>
      <c r="T130" s="200"/>
      <c r="U130" s="170"/>
      <c r="V130" s="200"/>
      <c r="W130" s="170"/>
      <c r="X130" s="200"/>
      <c r="Y130" s="170"/>
      <c r="Z130" s="200"/>
      <c r="AA130" s="170"/>
      <c r="AB130" s="200"/>
      <c r="AC130" s="170"/>
      <c r="AD130" s="200"/>
      <c r="AE130" s="170"/>
      <c r="AF130" s="200"/>
      <c r="AG130" s="170"/>
      <c r="AH130" s="200"/>
      <c r="AI130" s="170"/>
      <c r="AJ130" s="200"/>
      <c r="AK130" s="170"/>
      <c r="AL130" s="200"/>
      <c r="AM130" s="170"/>
      <c r="AN130" s="200"/>
      <c r="AO130" s="170"/>
      <c r="AP130" s="200"/>
      <c r="AQ130" s="170"/>
      <c r="AR130" s="200"/>
      <c r="AS130" s="170"/>
      <c r="AT130" s="200"/>
      <c r="AU130" s="170"/>
      <c r="AV130" s="200"/>
      <c r="AW130" s="170"/>
      <c r="AX130" s="200"/>
      <c r="AY130" s="170"/>
      <c r="AZ130" s="200"/>
      <c r="BA130" s="170"/>
      <c r="BB130" s="200"/>
      <c r="BC130" s="170"/>
      <c r="BD130" s="200"/>
      <c r="BE130" s="170"/>
      <c r="BF130" s="200"/>
      <c r="BG130" s="170"/>
      <c r="BH130" s="194"/>
      <c r="BI130" s="116"/>
      <c r="BJ130" s="116"/>
      <c r="BK130" s="117"/>
      <c r="BL130" s="116"/>
      <c r="BM130" s="107" t="str">
        <f>IF(AND(BZ128=1,BZ130=0),"Bitte die max. Anzahl an Gesamtstunden bzw. Stunden pro Tag beachten!",IF(AND(BZ128=0,BZ130=1),"Es fehlen Angaben zu den Kursstunden!",IF(AND(BZ128=1,BZ130=1),"Bitte die max. Anzahl an Stunden pro Tag beachten!",IF(AND(C126="nein",BI128&gt;30),"Die max. Stundenzahl ist überschritten!",""))))</f>
        <v/>
      </c>
      <c r="BN130" s="140" t="str">
        <f t="shared" ref="BN130" si="182">IF(B126&lt;&gt;"",1,"")</f>
        <v/>
      </c>
      <c r="BO130" s="140">
        <f t="shared" ref="BO130" si="183">BO126</f>
        <v>0</v>
      </c>
      <c r="BP130" s="139"/>
      <c r="BQ130" s="99"/>
      <c r="BR130" s="119"/>
      <c r="BS130" s="99"/>
      <c r="BT130" s="163"/>
      <c r="BU130" s="99"/>
      <c r="BV130" s="146"/>
      <c r="BW130" s="133"/>
      <c r="BX130" s="146"/>
      <c r="BY130" s="132" t="s">
        <v>169</v>
      </c>
      <c r="BZ130" s="99">
        <f>IF(Gesamtstunden=0,0,IF(SUM(CA130:DB130)&gt;0,1,IF(AND(BQ126&gt;0,Gesamtstunden&gt;BQ126),1,0)))</f>
        <v>0</v>
      </c>
      <c r="CA130" s="95">
        <f>IF(OR($B126="",CA$16=""),0,IF(CA126&lt;CA$15,1,0))</f>
        <v>0</v>
      </c>
      <c r="CB130" s="95">
        <f t="shared" ref="CB130:DB130" si="184">IF(OR($B126="",CB$16=""),0,IF(CB126&lt;CB$15,1,0))</f>
        <v>0</v>
      </c>
      <c r="CC130" s="95">
        <f t="shared" si="184"/>
        <v>0</v>
      </c>
      <c r="CD130" s="95">
        <f t="shared" si="184"/>
        <v>0</v>
      </c>
      <c r="CE130" s="95">
        <f t="shared" si="184"/>
        <v>0</v>
      </c>
      <c r="CF130" s="95">
        <f t="shared" si="184"/>
        <v>0</v>
      </c>
      <c r="CG130" s="95">
        <f t="shared" si="184"/>
        <v>0</v>
      </c>
      <c r="CH130" s="95">
        <f t="shared" si="184"/>
        <v>0</v>
      </c>
      <c r="CI130" s="95">
        <f t="shared" si="184"/>
        <v>0</v>
      </c>
      <c r="CJ130" s="95">
        <f t="shared" si="184"/>
        <v>0</v>
      </c>
      <c r="CK130" s="95">
        <f t="shared" si="184"/>
        <v>0</v>
      </c>
      <c r="CL130" s="95">
        <f t="shared" si="184"/>
        <v>0</v>
      </c>
      <c r="CM130" s="95">
        <f t="shared" si="184"/>
        <v>0</v>
      </c>
      <c r="CN130" s="95">
        <f t="shared" si="184"/>
        <v>0</v>
      </c>
      <c r="CO130" s="95">
        <f t="shared" si="184"/>
        <v>0</v>
      </c>
      <c r="CP130" s="95">
        <f t="shared" si="184"/>
        <v>0</v>
      </c>
      <c r="CQ130" s="95">
        <f t="shared" si="184"/>
        <v>0</v>
      </c>
      <c r="CR130" s="95">
        <f t="shared" si="184"/>
        <v>0</v>
      </c>
      <c r="CS130" s="95">
        <f t="shared" si="184"/>
        <v>0</v>
      </c>
      <c r="CT130" s="95">
        <f t="shared" si="184"/>
        <v>0</v>
      </c>
      <c r="CU130" s="95">
        <f t="shared" si="184"/>
        <v>0</v>
      </c>
      <c r="CV130" s="95">
        <f t="shared" si="184"/>
        <v>0</v>
      </c>
      <c r="CW130" s="95">
        <f t="shared" si="184"/>
        <v>0</v>
      </c>
      <c r="CX130" s="95">
        <f t="shared" si="184"/>
        <v>0</v>
      </c>
      <c r="CY130" s="95">
        <f t="shared" si="184"/>
        <v>0</v>
      </c>
      <c r="CZ130" s="95">
        <f t="shared" si="184"/>
        <v>0</v>
      </c>
      <c r="DA130" s="95">
        <f t="shared" si="184"/>
        <v>0</v>
      </c>
      <c r="DB130" s="95">
        <f t="shared" si="184"/>
        <v>0</v>
      </c>
    </row>
    <row r="131" spans="1:106" ht="5.15" customHeight="1" x14ac:dyDescent="0.25">
      <c r="BN131" s="141"/>
      <c r="BO131" s="140"/>
      <c r="BP131" s="139"/>
      <c r="BQ131" s="101"/>
      <c r="BR131" s="161"/>
      <c r="BS131" s="101"/>
      <c r="BT131" s="161"/>
      <c r="BU131" s="99"/>
      <c r="BV131" s="137"/>
      <c r="BW131" s="135"/>
      <c r="BX131" s="137"/>
      <c r="BY131" s="96"/>
      <c r="BZ131" s="101"/>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6"/>
      <c r="CY131" s="96"/>
      <c r="CZ131" s="96"/>
      <c r="DA131" s="96"/>
      <c r="DB131" s="96"/>
    </row>
    <row r="132" spans="1:106" ht="18" customHeight="1" x14ac:dyDescent="0.25">
      <c r="A132" s="28">
        <v>20</v>
      </c>
      <c r="B132" s="118" t="str">
        <f>VLOOKUP(A132,'Kopierhilfe TN-Daten'!$A$2:$D$31,4)</f>
        <v/>
      </c>
      <c r="C132" s="169"/>
      <c r="D132" s="194"/>
      <c r="E132" s="168"/>
      <c r="F132" s="198"/>
      <c r="G132" s="168"/>
      <c r="H132" s="198"/>
      <c r="I132" s="168"/>
      <c r="J132" s="198"/>
      <c r="K132" s="168"/>
      <c r="L132" s="198"/>
      <c r="M132" s="168"/>
      <c r="N132" s="198"/>
      <c r="O132" s="168"/>
      <c r="P132" s="198"/>
      <c r="Q132" s="168"/>
      <c r="R132" s="198"/>
      <c r="S132" s="168"/>
      <c r="T132" s="198"/>
      <c r="U132" s="168"/>
      <c r="V132" s="198"/>
      <c r="W132" s="168"/>
      <c r="X132" s="198"/>
      <c r="Y132" s="168"/>
      <c r="Z132" s="198"/>
      <c r="AA132" s="168"/>
      <c r="AB132" s="198"/>
      <c r="AC132" s="168"/>
      <c r="AD132" s="198"/>
      <c r="AE132" s="168"/>
      <c r="AF132" s="198"/>
      <c r="AG132" s="168"/>
      <c r="AH132" s="198"/>
      <c r="AI132" s="168"/>
      <c r="AJ132" s="198"/>
      <c r="AK132" s="168"/>
      <c r="AL132" s="198"/>
      <c r="AM132" s="168"/>
      <c r="AN132" s="198"/>
      <c r="AO132" s="168"/>
      <c r="AP132" s="198"/>
      <c r="AQ132" s="168"/>
      <c r="AR132" s="198"/>
      <c r="AS132" s="168"/>
      <c r="AT132" s="198"/>
      <c r="AU132" s="168"/>
      <c r="AV132" s="198"/>
      <c r="AW132" s="168"/>
      <c r="AX132" s="198"/>
      <c r="AY132" s="168"/>
      <c r="AZ132" s="198"/>
      <c r="BA132" s="168"/>
      <c r="BB132" s="198"/>
      <c r="BC132" s="168"/>
      <c r="BD132" s="198"/>
      <c r="BE132" s="168"/>
      <c r="BF132" s="198"/>
      <c r="BG132" s="168"/>
      <c r="BH132" s="194"/>
      <c r="BI132" s="106"/>
      <c r="BJ132" s="106"/>
      <c r="BK132" s="106"/>
      <c r="BL132" s="106"/>
      <c r="BM132" s="107" t="str">
        <f>IF(AND(B132="",BQ132&gt;0),"Bitte den Namen der Schülerin/des Schülers erfassen!","")</f>
        <v/>
      </c>
      <c r="BN132" s="140"/>
      <c r="BO132" s="140">
        <f t="shared" ref="BO132" si="185">IF(OR(BM132&lt;&gt;"",BM134&lt;&gt;"",BM136&lt;&gt;""),1,0)</f>
        <v>0</v>
      </c>
      <c r="BP132" s="139"/>
      <c r="BQ132" s="99">
        <f>SUMPRODUCT(($E$15:$BG$15=Haushaltsjahr)*(E132:BG132&lt;&gt;"")*(E136:BG136))</f>
        <v>0</v>
      </c>
      <c r="BR132" s="119">
        <f>SUMPRODUCT(($E$15:$BG$15=Haushaltsjahr)*(E132:BG132=$BR$16)*(E136:BG136))</f>
        <v>0</v>
      </c>
      <c r="BS132" s="99">
        <f>SUMPRODUCT(($E$15:$BG$15=Haushaltsjahr)*(E132:BG132=$BS$16)*(E136:BG136))</f>
        <v>0</v>
      </c>
      <c r="BT132" s="163">
        <f>IF(BQ132=0,0,ROUND(BR132/BQ132,4))</f>
        <v>0</v>
      </c>
      <c r="BU132" s="99">
        <f>IF(BW132="ja",0,IF(BT132&gt;=60%,BR132+BS132,BR132))</f>
        <v>0</v>
      </c>
      <c r="BV132" s="146"/>
      <c r="BW132" s="134" t="str">
        <f>IF(SUMPRODUCT((E132:BG132=$BR$16)*(E134:BG134="")*($E$15:$BG$15&lt;&gt;0))&gt;0,"ja",
IF(SUMPRODUCT((E132:BG132=$BS$16)*(E134:BG134="")*($E$15:$BG$15&lt;&gt;0))&gt;0,"ja","nein"))</f>
        <v>nein</v>
      </c>
      <c r="BX132" s="146"/>
      <c r="BY132" s="132" t="s">
        <v>10</v>
      </c>
      <c r="BZ132" s="99"/>
      <c r="CA132" s="119">
        <f t="shared" ref="CA132:DB132" si="186">IF(CA$16="",0,SUMPRODUCT(($E132:$BG132&lt;&gt;"")*($E136:$BG136)*($E$16:$BG$16=CA$16)))</f>
        <v>0</v>
      </c>
      <c r="CB132" s="119">
        <f t="shared" si="186"/>
        <v>0</v>
      </c>
      <c r="CC132" s="119">
        <f t="shared" si="186"/>
        <v>0</v>
      </c>
      <c r="CD132" s="119">
        <f t="shared" si="186"/>
        <v>0</v>
      </c>
      <c r="CE132" s="119">
        <f t="shared" si="186"/>
        <v>0</v>
      </c>
      <c r="CF132" s="119">
        <f t="shared" si="186"/>
        <v>0</v>
      </c>
      <c r="CG132" s="119">
        <f t="shared" si="186"/>
        <v>0</v>
      </c>
      <c r="CH132" s="119">
        <f t="shared" si="186"/>
        <v>0</v>
      </c>
      <c r="CI132" s="119">
        <f t="shared" si="186"/>
        <v>0</v>
      </c>
      <c r="CJ132" s="119">
        <f t="shared" si="186"/>
        <v>0</v>
      </c>
      <c r="CK132" s="119">
        <f t="shared" si="186"/>
        <v>0</v>
      </c>
      <c r="CL132" s="119">
        <f t="shared" si="186"/>
        <v>0</v>
      </c>
      <c r="CM132" s="119">
        <f t="shared" si="186"/>
        <v>0</v>
      </c>
      <c r="CN132" s="119">
        <f t="shared" si="186"/>
        <v>0</v>
      </c>
      <c r="CO132" s="119">
        <f t="shared" si="186"/>
        <v>0</v>
      </c>
      <c r="CP132" s="119">
        <f t="shared" si="186"/>
        <v>0</v>
      </c>
      <c r="CQ132" s="119">
        <f t="shared" si="186"/>
        <v>0</v>
      </c>
      <c r="CR132" s="119">
        <f t="shared" si="186"/>
        <v>0</v>
      </c>
      <c r="CS132" s="119">
        <f t="shared" si="186"/>
        <v>0</v>
      </c>
      <c r="CT132" s="119">
        <f t="shared" si="186"/>
        <v>0</v>
      </c>
      <c r="CU132" s="119">
        <f t="shared" si="186"/>
        <v>0</v>
      </c>
      <c r="CV132" s="119">
        <f t="shared" si="186"/>
        <v>0</v>
      </c>
      <c r="CW132" s="119">
        <f t="shared" si="186"/>
        <v>0</v>
      </c>
      <c r="CX132" s="119">
        <f t="shared" si="186"/>
        <v>0</v>
      </c>
      <c r="CY132" s="119">
        <f t="shared" si="186"/>
        <v>0</v>
      </c>
      <c r="CZ132" s="119">
        <f t="shared" si="186"/>
        <v>0</v>
      </c>
      <c r="DA132" s="119">
        <f t="shared" si="186"/>
        <v>0</v>
      </c>
      <c r="DB132" s="119">
        <f t="shared" si="186"/>
        <v>0</v>
      </c>
    </row>
    <row r="133" spans="1:106" ht="2.15" customHeight="1" x14ac:dyDescent="0.25">
      <c r="A133" s="29"/>
      <c r="B133" s="194"/>
      <c r="C133" s="118"/>
      <c r="D133" s="199"/>
      <c r="E133" s="196"/>
      <c r="F133" s="199"/>
      <c r="G133" s="196"/>
      <c r="H133" s="199"/>
      <c r="I133" s="196"/>
      <c r="J133" s="199"/>
      <c r="K133" s="196"/>
      <c r="L133" s="199"/>
      <c r="M133" s="196"/>
      <c r="N133" s="199"/>
      <c r="O133" s="196"/>
      <c r="P133" s="199"/>
      <c r="Q133" s="196"/>
      <c r="R133" s="199"/>
      <c r="S133" s="196"/>
      <c r="T133" s="199"/>
      <c r="U133" s="196"/>
      <c r="V133" s="199"/>
      <c r="W133" s="196"/>
      <c r="X133" s="199"/>
      <c r="Y133" s="196"/>
      <c r="Z133" s="199"/>
      <c r="AA133" s="196"/>
      <c r="AB133" s="199"/>
      <c r="AC133" s="196"/>
      <c r="AD133" s="199"/>
      <c r="AE133" s="196"/>
      <c r="AF133" s="199"/>
      <c r="AG133" s="196"/>
      <c r="AH133" s="199"/>
      <c r="AI133" s="196"/>
      <c r="AJ133" s="199"/>
      <c r="AK133" s="196"/>
      <c r="AL133" s="199"/>
      <c r="AM133" s="196"/>
      <c r="AN133" s="199"/>
      <c r="AO133" s="196"/>
      <c r="AP133" s="199"/>
      <c r="AQ133" s="196"/>
      <c r="AR133" s="199"/>
      <c r="AS133" s="196"/>
      <c r="AT133" s="199"/>
      <c r="AU133" s="196"/>
      <c r="AV133" s="199"/>
      <c r="AW133" s="196"/>
      <c r="AX133" s="199"/>
      <c r="AY133" s="196"/>
      <c r="AZ133" s="199"/>
      <c r="BA133" s="196"/>
      <c r="BB133" s="199"/>
      <c r="BC133" s="196"/>
      <c r="BD133" s="199"/>
      <c r="BE133" s="196"/>
      <c r="BF133" s="199"/>
      <c r="BG133" s="197"/>
      <c r="BH133" s="194"/>
      <c r="BI133" s="195"/>
      <c r="BJ133" s="195"/>
      <c r="BK133" s="195"/>
      <c r="BL133" s="195"/>
      <c r="BM133" s="107"/>
      <c r="BN133" s="140"/>
      <c r="BO133" s="140">
        <f t="shared" ref="BO133" si="187">BO132</f>
        <v>0</v>
      </c>
      <c r="BP133" s="139"/>
      <c r="BQ133" s="99"/>
      <c r="BR133" s="119"/>
      <c r="BS133" s="99"/>
      <c r="BT133" s="163"/>
      <c r="BU133" s="99"/>
      <c r="BV133" s="146"/>
      <c r="BW133" s="134"/>
      <c r="BX133" s="146"/>
      <c r="BY133" s="132"/>
      <c r="BZ133" s="9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row>
    <row r="134" spans="1:106" ht="18" customHeight="1" x14ac:dyDescent="0.25">
      <c r="A134" s="29"/>
      <c r="B134" s="120"/>
      <c r="C134" s="193"/>
      <c r="D134" s="199"/>
      <c r="E134" s="169"/>
      <c r="F134" s="199"/>
      <c r="G134" s="169"/>
      <c r="H134" s="199"/>
      <c r="I134" s="169"/>
      <c r="J134" s="199"/>
      <c r="K134" s="169"/>
      <c r="L134" s="199"/>
      <c r="M134" s="169"/>
      <c r="N134" s="199"/>
      <c r="O134" s="169"/>
      <c r="P134" s="199"/>
      <c r="Q134" s="169"/>
      <c r="R134" s="199"/>
      <c r="S134" s="169"/>
      <c r="T134" s="199"/>
      <c r="U134" s="169"/>
      <c r="V134" s="199"/>
      <c r="W134" s="169"/>
      <c r="X134" s="199"/>
      <c r="Y134" s="169"/>
      <c r="Z134" s="199"/>
      <c r="AA134" s="169"/>
      <c r="AB134" s="199"/>
      <c r="AC134" s="169"/>
      <c r="AD134" s="199"/>
      <c r="AE134" s="169"/>
      <c r="AF134" s="199"/>
      <c r="AG134" s="169"/>
      <c r="AH134" s="199"/>
      <c r="AI134" s="169"/>
      <c r="AJ134" s="199"/>
      <c r="AK134" s="169"/>
      <c r="AL134" s="199"/>
      <c r="AM134" s="169"/>
      <c r="AN134" s="199"/>
      <c r="AO134" s="169"/>
      <c r="AP134" s="199"/>
      <c r="AQ134" s="169"/>
      <c r="AR134" s="199"/>
      <c r="AS134" s="169"/>
      <c r="AT134" s="199"/>
      <c r="AU134" s="169"/>
      <c r="AV134" s="199"/>
      <c r="AW134" s="169"/>
      <c r="AX134" s="199"/>
      <c r="AY134" s="169"/>
      <c r="AZ134" s="199"/>
      <c r="BA134" s="169"/>
      <c r="BB134" s="199"/>
      <c r="BC134" s="169"/>
      <c r="BD134" s="199"/>
      <c r="BE134" s="169"/>
      <c r="BF134" s="199"/>
      <c r="BG134" s="169"/>
      <c r="BH134" s="194"/>
      <c r="BI134" s="105" t="str">
        <f>IF(OR(Gesamtstunden=0,SUM($E$15:$BG$15)=0,B132=""),"",BQ132)</f>
        <v/>
      </c>
      <c r="BJ134" s="105" t="str">
        <f>IF(OR(Gesamtstunden=0,SUM($E$15:$BG$15)=0,B132=""),"",BR132)</f>
        <v/>
      </c>
      <c r="BK134" s="109" t="str">
        <f t="shared" ref="BK134" si="188">IF(BI134="","",IF(BI134=0,0,BT132))</f>
        <v/>
      </c>
      <c r="BL134" s="105" t="str">
        <f>IF(OR(Gesamtstunden=0,SUM($E$15:$BG$15)=0,B132=""),"",BU132)</f>
        <v/>
      </c>
      <c r="BM134" s="107" t="str">
        <f>IF(BW132="ja","Es fehlen Angaben zum Berufsfeld!","")</f>
        <v/>
      </c>
      <c r="BN134" s="140"/>
      <c r="BO134" s="140">
        <f t="shared" ref="BO134" si="189">BO132</f>
        <v>0</v>
      </c>
      <c r="BP134" s="139"/>
      <c r="BQ134" s="99"/>
      <c r="BR134" s="119"/>
      <c r="BS134" s="99"/>
      <c r="BT134" s="163"/>
      <c r="BU134" s="99"/>
      <c r="BV134" s="146"/>
      <c r="BW134" s="133"/>
      <c r="BX134" s="146"/>
      <c r="BY134" s="132" t="s">
        <v>168</v>
      </c>
      <c r="BZ134" s="99">
        <f>IF(Gesamtstunden=0,0,IF(SUM(CA134:DB134)&gt;0,1,IF(AND(BQ132&gt;0,Gesamtstunden&lt;BQ132),1,0)))</f>
        <v>0</v>
      </c>
      <c r="CA134" s="95">
        <f>IF(CA$16="",0,IF(CA132&gt;CA$15,1,0))</f>
        <v>0</v>
      </c>
      <c r="CB134" s="95">
        <f t="shared" ref="CB134:DB134" si="190">IF(CB$16="",0,IF(CB132&gt;CB$15,1,0))</f>
        <v>0</v>
      </c>
      <c r="CC134" s="95">
        <f t="shared" si="190"/>
        <v>0</v>
      </c>
      <c r="CD134" s="95">
        <f t="shared" si="190"/>
        <v>0</v>
      </c>
      <c r="CE134" s="95">
        <f t="shared" si="190"/>
        <v>0</v>
      </c>
      <c r="CF134" s="95">
        <f t="shared" si="190"/>
        <v>0</v>
      </c>
      <c r="CG134" s="95">
        <f t="shared" si="190"/>
        <v>0</v>
      </c>
      <c r="CH134" s="95">
        <f t="shared" si="190"/>
        <v>0</v>
      </c>
      <c r="CI134" s="95">
        <f t="shared" si="190"/>
        <v>0</v>
      </c>
      <c r="CJ134" s="95">
        <f t="shared" si="190"/>
        <v>0</v>
      </c>
      <c r="CK134" s="95">
        <f t="shared" si="190"/>
        <v>0</v>
      </c>
      <c r="CL134" s="95">
        <f t="shared" si="190"/>
        <v>0</v>
      </c>
      <c r="CM134" s="95">
        <f t="shared" si="190"/>
        <v>0</v>
      </c>
      <c r="CN134" s="95">
        <f t="shared" si="190"/>
        <v>0</v>
      </c>
      <c r="CO134" s="95">
        <f t="shared" si="190"/>
        <v>0</v>
      </c>
      <c r="CP134" s="95">
        <f t="shared" si="190"/>
        <v>0</v>
      </c>
      <c r="CQ134" s="95">
        <f t="shared" si="190"/>
        <v>0</v>
      </c>
      <c r="CR134" s="95">
        <f t="shared" si="190"/>
        <v>0</v>
      </c>
      <c r="CS134" s="95">
        <f t="shared" si="190"/>
        <v>0</v>
      </c>
      <c r="CT134" s="95">
        <f t="shared" si="190"/>
        <v>0</v>
      </c>
      <c r="CU134" s="95">
        <f t="shared" si="190"/>
        <v>0</v>
      </c>
      <c r="CV134" s="95">
        <f t="shared" si="190"/>
        <v>0</v>
      </c>
      <c r="CW134" s="95">
        <f t="shared" si="190"/>
        <v>0</v>
      </c>
      <c r="CX134" s="95">
        <f t="shared" si="190"/>
        <v>0</v>
      </c>
      <c r="CY134" s="95">
        <f t="shared" si="190"/>
        <v>0</v>
      </c>
      <c r="CZ134" s="95">
        <f t="shared" si="190"/>
        <v>0</v>
      </c>
      <c r="DA134" s="95">
        <f t="shared" si="190"/>
        <v>0</v>
      </c>
      <c r="DB134" s="95">
        <f t="shared" si="190"/>
        <v>0</v>
      </c>
    </row>
    <row r="135" spans="1:106" ht="2.15" customHeight="1" x14ac:dyDescent="0.25">
      <c r="A135" s="29"/>
      <c r="B135" s="120"/>
      <c r="C135" s="193"/>
      <c r="D135" s="199"/>
      <c r="E135" s="207"/>
      <c r="F135" s="199"/>
      <c r="G135" s="207"/>
      <c r="H135" s="199"/>
      <c r="I135" s="207"/>
      <c r="J135" s="199"/>
      <c r="K135" s="207"/>
      <c r="L135" s="199"/>
      <c r="M135" s="207"/>
      <c r="N135" s="199"/>
      <c r="O135" s="207"/>
      <c r="P135" s="199"/>
      <c r="Q135" s="207"/>
      <c r="R135" s="199"/>
      <c r="S135" s="207"/>
      <c r="T135" s="199"/>
      <c r="U135" s="193"/>
      <c r="V135" s="199"/>
      <c r="W135" s="207"/>
      <c r="X135" s="199"/>
      <c r="Y135" s="207"/>
      <c r="Z135" s="199"/>
      <c r="AA135" s="207"/>
      <c r="AB135" s="199"/>
      <c r="AC135" s="208"/>
      <c r="AD135" s="199"/>
      <c r="AE135" s="208"/>
      <c r="AF135" s="199"/>
      <c r="AG135" s="208"/>
      <c r="AH135" s="199"/>
      <c r="AI135" s="208"/>
      <c r="AJ135" s="199"/>
      <c r="AK135" s="208"/>
      <c r="AL135" s="199"/>
      <c r="AM135" s="208"/>
      <c r="AN135" s="199"/>
      <c r="AO135" s="208"/>
      <c r="AP135" s="199"/>
      <c r="AQ135" s="208"/>
      <c r="AR135" s="199"/>
      <c r="AS135" s="208"/>
      <c r="AT135" s="199"/>
      <c r="AU135" s="208"/>
      <c r="AV135" s="199"/>
      <c r="AW135" s="208"/>
      <c r="AX135" s="199"/>
      <c r="AY135" s="208"/>
      <c r="AZ135" s="199"/>
      <c r="BA135" s="208"/>
      <c r="BB135" s="199"/>
      <c r="BC135" s="208"/>
      <c r="BD135" s="199"/>
      <c r="BE135" s="208"/>
      <c r="BF135" s="199"/>
      <c r="BG135" s="209"/>
      <c r="BH135" s="194"/>
      <c r="BI135" s="105"/>
      <c r="BJ135" s="105"/>
      <c r="BK135" s="109"/>
      <c r="BL135" s="105"/>
      <c r="BM135" s="107"/>
      <c r="BN135" s="140"/>
      <c r="BO135" s="140">
        <f t="shared" ref="BO135" si="191">BO132</f>
        <v>0</v>
      </c>
      <c r="BP135" s="139"/>
      <c r="BQ135" s="99"/>
      <c r="BR135" s="119"/>
      <c r="BS135" s="99"/>
      <c r="BT135" s="163"/>
      <c r="BU135" s="99"/>
      <c r="BV135" s="146"/>
      <c r="BW135" s="133"/>
      <c r="BX135" s="146"/>
      <c r="BY135" s="132"/>
      <c r="BZ135" s="99"/>
      <c r="CA135" s="95"/>
      <c r="CB135" s="95"/>
      <c r="CC135" s="95"/>
      <c r="CD135" s="95"/>
      <c r="CE135" s="95"/>
      <c r="CF135" s="95"/>
      <c r="CG135" s="95"/>
      <c r="CH135" s="95"/>
      <c r="CI135" s="95"/>
      <c r="CJ135" s="95"/>
      <c r="CK135" s="95"/>
      <c r="CL135" s="95"/>
      <c r="CM135" s="95"/>
      <c r="CN135" s="95"/>
      <c r="CO135" s="95"/>
      <c r="CP135" s="95"/>
      <c r="CQ135" s="95"/>
      <c r="CR135" s="95"/>
      <c r="CS135" s="95"/>
      <c r="CT135" s="95"/>
      <c r="CU135" s="95"/>
      <c r="CV135" s="95"/>
      <c r="CW135" s="95"/>
      <c r="CX135" s="95"/>
      <c r="CY135" s="95"/>
      <c r="CZ135" s="95"/>
      <c r="DA135" s="95"/>
      <c r="DB135" s="95"/>
    </row>
    <row r="136" spans="1:106" ht="18" customHeight="1" x14ac:dyDescent="0.25">
      <c r="A136" s="30"/>
      <c r="B136" s="115"/>
      <c r="C136" s="112"/>
      <c r="D136" s="194"/>
      <c r="E136" s="170"/>
      <c r="F136" s="200"/>
      <c r="G136" s="170"/>
      <c r="H136" s="200"/>
      <c r="I136" s="170"/>
      <c r="J136" s="200"/>
      <c r="K136" s="170"/>
      <c r="L136" s="200"/>
      <c r="M136" s="170"/>
      <c r="N136" s="200"/>
      <c r="O136" s="170"/>
      <c r="P136" s="200"/>
      <c r="Q136" s="170"/>
      <c r="R136" s="200"/>
      <c r="S136" s="170"/>
      <c r="T136" s="200"/>
      <c r="U136" s="170"/>
      <c r="V136" s="200"/>
      <c r="W136" s="170"/>
      <c r="X136" s="200"/>
      <c r="Y136" s="170"/>
      <c r="Z136" s="200"/>
      <c r="AA136" s="170"/>
      <c r="AB136" s="200"/>
      <c r="AC136" s="170"/>
      <c r="AD136" s="200"/>
      <c r="AE136" s="170"/>
      <c r="AF136" s="200"/>
      <c r="AG136" s="170"/>
      <c r="AH136" s="200"/>
      <c r="AI136" s="170"/>
      <c r="AJ136" s="200"/>
      <c r="AK136" s="170"/>
      <c r="AL136" s="200"/>
      <c r="AM136" s="170"/>
      <c r="AN136" s="200"/>
      <c r="AO136" s="170"/>
      <c r="AP136" s="200"/>
      <c r="AQ136" s="170"/>
      <c r="AR136" s="200"/>
      <c r="AS136" s="170"/>
      <c r="AT136" s="200"/>
      <c r="AU136" s="170"/>
      <c r="AV136" s="200"/>
      <c r="AW136" s="170"/>
      <c r="AX136" s="200"/>
      <c r="AY136" s="170"/>
      <c r="AZ136" s="200"/>
      <c r="BA136" s="170"/>
      <c r="BB136" s="200"/>
      <c r="BC136" s="170"/>
      <c r="BD136" s="200"/>
      <c r="BE136" s="170"/>
      <c r="BF136" s="200"/>
      <c r="BG136" s="170"/>
      <c r="BH136" s="194"/>
      <c r="BI136" s="116"/>
      <c r="BJ136" s="116"/>
      <c r="BK136" s="117"/>
      <c r="BL136" s="116"/>
      <c r="BM136" s="107" t="str">
        <f>IF(AND(BZ134=1,BZ136=0),"Bitte die max. Anzahl an Gesamtstunden bzw. Stunden pro Tag beachten!",IF(AND(BZ134=0,BZ136=1),"Es fehlen Angaben zu den Kursstunden!",IF(AND(BZ134=1,BZ136=1),"Bitte die max. Anzahl an Stunden pro Tag beachten!",IF(AND(C132="nein",BI134&gt;30),"Die max. Stundenzahl ist überschritten!",""))))</f>
        <v/>
      </c>
      <c r="BN136" s="140" t="str">
        <f t="shared" ref="BN136" si="192">IF(B132&lt;&gt;"",1,"")</f>
        <v/>
      </c>
      <c r="BO136" s="140">
        <f t="shared" ref="BO136" si="193">BO132</f>
        <v>0</v>
      </c>
      <c r="BP136" s="139"/>
      <c r="BQ136" s="99"/>
      <c r="BR136" s="119"/>
      <c r="BS136" s="99"/>
      <c r="BT136" s="163"/>
      <c r="BU136" s="99"/>
      <c r="BV136" s="146"/>
      <c r="BW136" s="133"/>
      <c r="BX136" s="146"/>
      <c r="BY136" s="132" t="s">
        <v>169</v>
      </c>
      <c r="BZ136" s="99">
        <f>IF(Gesamtstunden=0,0,IF(SUM(CA136:DB136)&gt;0,1,IF(AND(BQ132&gt;0,Gesamtstunden&gt;BQ132),1,0)))</f>
        <v>0</v>
      </c>
      <c r="CA136" s="95">
        <f>IF(OR($B132="",CA$16=""),0,IF(CA132&lt;CA$15,1,0))</f>
        <v>0</v>
      </c>
      <c r="CB136" s="95">
        <f t="shared" ref="CB136:DB136" si="194">IF(OR($B132="",CB$16=""),0,IF(CB132&lt;CB$15,1,0))</f>
        <v>0</v>
      </c>
      <c r="CC136" s="95">
        <f t="shared" si="194"/>
        <v>0</v>
      </c>
      <c r="CD136" s="95">
        <f t="shared" si="194"/>
        <v>0</v>
      </c>
      <c r="CE136" s="95">
        <f t="shared" si="194"/>
        <v>0</v>
      </c>
      <c r="CF136" s="95">
        <f t="shared" si="194"/>
        <v>0</v>
      </c>
      <c r="CG136" s="95">
        <f t="shared" si="194"/>
        <v>0</v>
      </c>
      <c r="CH136" s="95">
        <f t="shared" si="194"/>
        <v>0</v>
      </c>
      <c r="CI136" s="95">
        <f t="shared" si="194"/>
        <v>0</v>
      </c>
      <c r="CJ136" s="95">
        <f t="shared" si="194"/>
        <v>0</v>
      </c>
      <c r="CK136" s="95">
        <f t="shared" si="194"/>
        <v>0</v>
      </c>
      <c r="CL136" s="95">
        <f t="shared" si="194"/>
        <v>0</v>
      </c>
      <c r="CM136" s="95">
        <f t="shared" si="194"/>
        <v>0</v>
      </c>
      <c r="CN136" s="95">
        <f t="shared" si="194"/>
        <v>0</v>
      </c>
      <c r="CO136" s="95">
        <f t="shared" si="194"/>
        <v>0</v>
      </c>
      <c r="CP136" s="95">
        <f t="shared" si="194"/>
        <v>0</v>
      </c>
      <c r="CQ136" s="95">
        <f t="shared" si="194"/>
        <v>0</v>
      </c>
      <c r="CR136" s="95">
        <f t="shared" si="194"/>
        <v>0</v>
      </c>
      <c r="CS136" s="95">
        <f t="shared" si="194"/>
        <v>0</v>
      </c>
      <c r="CT136" s="95">
        <f t="shared" si="194"/>
        <v>0</v>
      </c>
      <c r="CU136" s="95">
        <f t="shared" si="194"/>
        <v>0</v>
      </c>
      <c r="CV136" s="95">
        <f t="shared" si="194"/>
        <v>0</v>
      </c>
      <c r="CW136" s="95">
        <f t="shared" si="194"/>
        <v>0</v>
      </c>
      <c r="CX136" s="95">
        <f t="shared" si="194"/>
        <v>0</v>
      </c>
      <c r="CY136" s="95">
        <f t="shared" si="194"/>
        <v>0</v>
      </c>
      <c r="CZ136" s="95">
        <f t="shared" si="194"/>
        <v>0</v>
      </c>
      <c r="DA136" s="95">
        <f t="shared" si="194"/>
        <v>0</v>
      </c>
      <c r="DB136" s="95">
        <f t="shared" si="194"/>
        <v>0</v>
      </c>
    </row>
    <row r="137" spans="1:106" ht="5.15" customHeight="1" x14ac:dyDescent="0.25">
      <c r="BN137" s="141"/>
      <c r="BO137" s="140"/>
      <c r="BP137" s="139"/>
      <c r="BQ137" s="101"/>
      <c r="BR137" s="161"/>
      <c r="BS137" s="101"/>
      <c r="BT137" s="161"/>
      <c r="BU137" s="99"/>
      <c r="BV137" s="137"/>
      <c r="BW137" s="135"/>
      <c r="BX137" s="137"/>
      <c r="BY137" s="96"/>
      <c r="BZ137" s="101"/>
      <c r="CA137" s="96"/>
      <c r="CB137" s="96"/>
      <c r="CC137" s="96"/>
      <c r="CD137" s="96"/>
      <c r="CE137" s="96"/>
      <c r="CF137" s="96"/>
      <c r="CG137" s="96"/>
      <c r="CH137" s="96"/>
      <c r="CI137" s="96"/>
      <c r="CJ137" s="96"/>
      <c r="CK137" s="96"/>
      <c r="CL137" s="96"/>
      <c r="CM137" s="96"/>
      <c r="CN137" s="96"/>
      <c r="CO137" s="96"/>
      <c r="CP137" s="96"/>
      <c r="CQ137" s="96"/>
      <c r="CR137" s="96"/>
      <c r="CS137" s="96"/>
      <c r="CT137" s="96"/>
      <c r="CU137" s="96"/>
      <c r="CV137" s="96"/>
      <c r="CW137" s="96"/>
      <c r="CX137" s="96"/>
      <c r="CY137" s="96"/>
      <c r="CZ137" s="96"/>
      <c r="DA137" s="96"/>
      <c r="DB137" s="96"/>
    </row>
    <row r="138" spans="1:106" ht="18" customHeight="1" x14ac:dyDescent="0.25">
      <c r="A138" s="28">
        <v>21</v>
      </c>
      <c r="B138" s="118" t="str">
        <f>VLOOKUP(A138,'Kopierhilfe TN-Daten'!$A$2:$D$31,4)</f>
        <v/>
      </c>
      <c r="C138" s="169"/>
      <c r="D138" s="194"/>
      <c r="E138" s="168"/>
      <c r="F138" s="198"/>
      <c r="G138" s="168"/>
      <c r="H138" s="198"/>
      <c r="I138" s="168"/>
      <c r="J138" s="198"/>
      <c r="K138" s="168"/>
      <c r="L138" s="198"/>
      <c r="M138" s="168"/>
      <c r="N138" s="198"/>
      <c r="O138" s="168"/>
      <c r="P138" s="198"/>
      <c r="Q138" s="168"/>
      <c r="R138" s="198"/>
      <c r="S138" s="168"/>
      <c r="T138" s="198"/>
      <c r="U138" s="168"/>
      <c r="V138" s="198"/>
      <c r="W138" s="168"/>
      <c r="X138" s="198"/>
      <c r="Y138" s="168"/>
      <c r="Z138" s="198"/>
      <c r="AA138" s="168"/>
      <c r="AB138" s="198"/>
      <c r="AC138" s="168"/>
      <c r="AD138" s="198"/>
      <c r="AE138" s="168"/>
      <c r="AF138" s="198"/>
      <c r="AG138" s="168"/>
      <c r="AH138" s="198"/>
      <c r="AI138" s="168"/>
      <c r="AJ138" s="198"/>
      <c r="AK138" s="168"/>
      <c r="AL138" s="198"/>
      <c r="AM138" s="168"/>
      <c r="AN138" s="198"/>
      <c r="AO138" s="168"/>
      <c r="AP138" s="198"/>
      <c r="AQ138" s="168"/>
      <c r="AR138" s="198"/>
      <c r="AS138" s="168"/>
      <c r="AT138" s="198"/>
      <c r="AU138" s="168"/>
      <c r="AV138" s="198"/>
      <c r="AW138" s="168"/>
      <c r="AX138" s="198"/>
      <c r="AY138" s="168"/>
      <c r="AZ138" s="198"/>
      <c r="BA138" s="168"/>
      <c r="BB138" s="198"/>
      <c r="BC138" s="168"/>
      <c r="BD138" s="198"/>
      <c r="BE138" s="168"/>
      <c r="BF138" s="198"/>
      <c r="BG138" s="168"/>
      <c r="BH138" s="194"/>
      <c r="BI138" s="106"/>
      <c r="BJ138" s="106"/>
      <c r="BK138" s="106"/>
      <c r="BL138" s="106"/>
      <c r="BM138" s="107" t="str">
        <f>IF(AND(B138="",BQ138&gt;0),"Bitte den Namen der Schülerin/des Schülers erfassen!","")</f>
        <v/>
      </c>
      <c r="BN138" s="140"/>
      <c r="BO138" s="140">
        <f t="shared" ref="BO138" si="195">IF(OR(BM138&lt;&gt;"",BM140&lt;&gt;"",BM142&lt;&gt;""),1,0)</f>
        <v>0</v>
      </c>
      <c r="BP138" s="139"/>
      <c r="BQ138" s="99">
        <f>SUMPRODUCT(($E$15:$BG$15=Haushaltsjahr)*(E138:BG138&lt;&gt;"")*(E142:BG142))</f>
        <v>0</v>
      </c>
      <c r="BR138" s="119">
        <f>SUMPRODUCT(($E$15:$BG$15=Haushaltsjahr)*(E138:BG138=$BR$16)*(E142:BG142))</f>
        <v>0</v>
      </c>
      <c r="BS138" s="99">
        <f>SUMPRODUCT(($E$15:$BG$15=Haushaltsjahr)*(E138:BG138=$BS$16)*(E142:BG142))</f>
        <v>0</v>
      </c>
      <c r="BT138" s="163">
        <f>IF(BQ138=0,0,ROUND(BR138/BQ138,4))</f>
        <v>0</v>
      </c>
      <c r="BU138" s="99">
        <f>IF(BW138="ja",0,IF(BT138&gt;=60%,BR138+BS138,BR138))</f>
        <v>0</v>
      </c>
      <c r="BV138" s="146"/>
      <c r="BW138" s="134" t="str">
        <f>IF(SUMPRODUCT((E138:BG138=$BR$16)*(E140:BG140="")*($E$15:$BG$15&lt;&gt;0))&gt;0,"ja",
IF(SUMPRODUCT((E138:BG138=$BS$16)*(E140:BG140="")*($E$15:$BG$15&lt;&gt;0))&gt;0,"ja","nein"))</f>
        <v>nein</v>
      </c>
      <c r="BX138" s="146"/>
      <c r="BY138" s="132" t="s">
        <v>10</v>
      </c>
      <c r="BZ138" s="99"/>
      <c r="CA138" s="119">
        <f t="shared" ref="CA138:DB138" si="196">IF(CA$16="",0,SUMPRODUCT(($E138:$BG138&lt;&gt;"")*($E142:$BG142)*($E$16:$BG$16=CA$16)))</f>
        <v>0</v>
      </c>
      <c r="CB138" s="119">
        <f t="shared" si="196"/>
        <v>0</v>
      </c>
      <c r="CC138" s="119">
        <f t="shared" si="196"/>
        <v>0</v>
      </c>
      <c r="CD138" s="119">
        <f t="shared" si="196"/>
        <v>0</v>
      </c>
      <c r="CE138" s="119">
        <f t="shared" si="196"/>
        <v>0</v>
      </c>
      <c r="CF138" s="119">
        <f t="shared" si="196"/>
        <v>0</v>
      </c>
      <c r="CG138" s="119">
        <f t="shared" si="196"/>
        <v>0</v>
      </c>
      <c r="CH138" s="119">
        <f t="shared" si="196"/>
        <v>0</v>
      </c>
      <c r="CI138" s="119">
        <f t="shared" si="196"/>
        <v>0</v>
      </c>
      <c r="CJ138" s="119">
        <f t="shared" si="196"/>
        <v>0</v>
      </c>
      <c r="CK138" s="119">
        <f t="shared" si="196"/>
        <v>0</v>
      </c>
      <c r="CL138" s="119">
        <f t="shared" si="196"/>
        <v>0</v>
      </c>
      <c r="CM138" s="119">
        <f t="shared" si="196"/>
        <v>0</v>
      </c>
      <c r="CN138" s="119">
        <f t="shared" si="196"/>
        <v>0</v>
      </c>
      <c r="CO138" s="119">
        <f t="shared" si="196"/>
        <v>0</v>
      </c>
      <c r="CP138" s="119">
        <f t="shared" si="196"/>
        <v>0</v>
      </c>
      <c r="CQ138" s="119">
        <f t="shared" si="196"/>
        <v>0</v>
      </c>
      <c r="CR138" s="119">
        <f t="shared" si="196"/>
        <v>0</v>
      </c>
      <c r="CS138" s="119">
        <f t="shared" si="196"/>
        <v>0</v>
      </c>
      <c r="CT138" s="119">
        <f t="shared" si="196"/>
        <v>0</v>
      </c>
      <c r="CU138" s="119">
        <f t="shared" si="196"/>
        <v>0</v>
      </c>
      <c r="CV138" s="119">
        <f t="shared" si="196"/>
        <v>0</v>
      </c>
      <c r="CW138" s="119">
        <f t="shared" si="196"/>
        <v>0</v>
      </c>
      <c r="CX138" s="119">
        <f t="shared" si="196"/>
        <v>0</v>
      </c>
      <c r="CY138" s="119">
        <f t="shared" si="196"/>
        <v>0</v>
      </c>
      <c r="CZ138" s="119">
        <f t="shared" si="196"/>
        <v>0</v>
      </c>
      <c r="DA138" s="119">
        <f t="shared" si="196"/>
        <v>0</v>
      </c>
      <c r="DB138" s="119">
        <f t="shared" si="196"/>
        <v>0</v>
      </c>
    </row>
    <row r="139" spans="1:106" ht="2.15" customHeight="1" x14ac:dyDescent="0.25">
      <c r="A139" s="29"/>
      <c r="B139" s="194"/>
      <c r="C139" s="118"/>
      <c r="D139" s="199"/>
      <c r="E139" s="196"/>
      <c r="F139" s="199"/>
      <c r="G139" s="196"/>
      <c r="H139" s="199"/>
      <c r="I139" s="196"/>
      <c r="J139" s="199"/>
      <c r="K139" s="196"/>
      <c r="L139" s="199"/>
      <c r="M139" s="196"/>
      <c r="N139" s="199"/>
      <c r="O139" s="196"/>
      <c r="P139" s="199"/>
      <c r="Q139" s="196"/>
      <c r="R139" s="199"/>
      <c r="S139" s="196"/>
      <c r="T139" s="199"/>
      <c r="U139" s="196"/>
      <c r="V139" s="199"/>
      <c r="W139" s="196"/>
      <c r="X139" s="199"/>
      <c r="Y139" s="196"/>
      <c r="Z139" s="199"/>
      <c r="AA139" s="196"/>
      <c r="AB139" s="199"/>
      <c r="AC139" s="196"/>
      <c r="AD139" s="199"/>
      <c r="AE139" s="196"/>
      <c r="AF139" s="199"/>
      <c r="AG139" s="196"/>
      <c r="AH139" s="199"/>
      <c r="AI139" s="196"/>
      <c r="AJ139" s="199"/>
      <c r="AK139" s="196"/>
      <c r="AL139" s="199"/>
      <c r="AM139" s="196"/>
      <c r="AN139" s="199"/>
      <c r="AO139" s="196"/>
      <c r="AP139" s="199"/>
      <c r="AQ139" s="196"/>
      <c r="AR139" s="199"/>
      <c r="AS139" s="196"/>
      <c r="AT139" s="199"/>
      <c r="AU139" s="196"/>
      <c r="AV139" s="199"/>
      <c r="AW139" s="196"/>
      <c r="AX139" s="199"/>
      <c r="AY139" s="196"/>
      <c r="AZ139" s="199"/>
      <c r="BA139" s="196"/>
      <c r="BB139" s="199"/>
      <c r="BC139" s="196"/>
      <c r="BD139" s="199"/>
      <c r="BE139" s="196"/>
      <c r="BF139" s="199"/>
      <c r="BG139" s="197"/>
      <c r="BH139" s="194"/>
      <c r="BI139" s="195"/>
      <c r="BJ139" s="195"/>
      <c r="BK139" s="195"/>
      <c r="BL139" s="195"/>
      <c r="BM139" s="107"/>
      <c r="BN139" s="140"/>
      <c r="BO139" s="140">
        <f t="shared" ref="BO139" si="197">BO138</f>
        <v>0</v>
      </c>
      <c r="BP139" s="139"/>
      <c r="BQ139" s="99"/>
      <c r="BR139" s="119"/>
      <c r="BS139" s="99"/>
      <c r="BT139" s="163"/>
      <c r="BU139" s="99"/>
      <c r="BV139" s="146"/>
      <c r="BW139" s="134"/>
      <c r="BX139" s="146"/>
      <c r="BY139" s="132"/>
      <c r="BZ139" s="99"/>
      <c r="CA139" s="119"/>
      <c r="CB139" s="119"/>
      <c r="CC139" s="119"/>
      <c r="CD139" s="119"/>
      <c r="CE139" s="119"/>
      <c r="CF139" s="119"/>
      <c r="CG139" s="119"/>
      <c r="CH139" s="119"/>
      <c r="CI139" s="119"/>
      <c r="CJ139" s="119"/>
      <c r="CK139" s="119"/>
      <c r="CL139" s="119"/>
      <c r="CM139" s="119"/>
      <c r="CN139" s="119"/>
      <c r="CO139" s="119"/>
      <c r="CP139" s="119"/>
      <c r="CQ139" s="119"/>
      <c r="CR139" s="119"/>
      <c r="CS139" s="119"/>
      <c r="CT139" s="119"/>
      <c r="CU139" s="119"/>
      <c r="CV139" s="119"/>
      <c r="CW139" s="119"/>
      <c r="CX139" s="119"/>
      <c r="CY139" s="119"/>
      <c r="CZ139" s="119"/>
      <c r="DA139" s="119"/>
      <c r="DB139" s="119"/>
    </row>
    <row r="140" spans="1:106" ht="18" customHeight="1" x14ac:dyDescent="0.25">
      <c r="A140" s="29"/>
      <c r="B140" s="120"/>
      <c r="C140" s="193"/>
      <c r="D140" s="199"/>
      <c r="E140" s="169"/>
      <c r="F140" s="199"/>
      <c r="G140" s="169"/>
      <c r="H140" s="199"/>
      <c r="I140" s="169"/>
      <c r="J140" s="199"/>
      <c r="K140" s="169"/>
      <c r="L140" s="199"/>
      <c r="M140" s="169"/>
      <c r="N140" s="199"/>
      <c r="O140" s="169"/>
      <c r="P140" s="199"/>
      <c r="Q140" s="169"/>
      <c r="R140" s="199"/>
      <c r="S140" s="169"/>
      <c r="T140" s="199"/>
      <c r="U140" s="169"/>
      <c r="V140" s="199"/>
      <c r="W140" s="169"/>
      <c r="X140" s="199"/>
      <c r="Y140" s="169"/>
      <c r="Z140" s="199"/>
      <c r="AA140" s="169"/>
      <c r="AB140" s="199"/>
      <c r="AC140" s="169"/>
      <c r="AD140" s="199"/>
      <c r="AE140" s="169"/>
      <c r="AF140" s="199"/>
      <c r="AG140" s="169"/>
      <c r="AH140" s="199"/>
      <c r="AI140" s="169"/>
      <c r="AJ140" s="199"/>
      <c r="AK140" s="169"/>
      <c r="AL140" s="199"/>
      <c r="AM140" s="169"/>
      <c r="AN140" s="199"/>
      <c r="AO140" s="169"/>
      <c r="AP140" s="199"/>
      <c r="AQ140" s="169"/>
      <c r="AR140" s="199"/>
      <c r="AS140" s="169"/>
      <c r="AT140" s="199"/>
      <c r="AU140" s="169"/>
      <c r="AV140" s="199"/>
      <c r="AW140" s="169"/>
      <c r="AX140" s="199"/>
      <c r="AY140" s="169"/>
      <c r="AZ140" s="199"/>
      <c r="BA140" s="169"/>
      <c r="BB140" s="199"/>
      <c r="BC140" s="169"/>
      <c r="BD140" s="199"/>
      <c r="BE140" s="169"/>
      <c r="BF140" s="199"/>
      <c r="BG140" s="169"/>
      <c r="BH140" s="194"/>
      <c r="BI140" s="105" t="str">
        <f>IF(OR(Gesamtstunden=0,SUM($E$15:$BG$15)=0,B138=""),"",BQ138)</f>
        <v/>
      </c>
      <c r="BJ140" s="105" t="str">
        <f>IF(OR(Gesamtstunden=0,SUM($E$15:$BG$15)=0,B138=""),"",BR138)</f>
        <v/>
      </c>
      <c r="BK140" s="109" t="str">
        <f t="shared" ref="BK140" si="198">IF(BI140="","",IF(BI140=0,0,BT138))</f>
        <v/>
      </c>
      <c r="BL140" s="105" t="str">
        <f>IF(OR(Gesamtstunden=0,SUM($E$15:$BG$15)=0,B138=""),"",BU138)</f>
        <v/>
      </c>
      <c r="BM140" s="107" t="str">
        <f>IF(BW138="ja","Es fehlen Angaben zum Berufsfeld!","")</f>
        <v/>
      </c>
      <c r="BN140" s="140"/>
      <c r="BO140" s="140">
        <f t="shared" ref="BO140" si="199">BO138</f>
        <v>0</v>
      </c>
      <c r="BP140" s="139"/>
      <c r="BQ140" s="99"/>
      <c r="BR140" s="119"/>
      <c r="BS140" s="99"/>
      <c r="BT140" s="163"/>
      <c r="BU140" s="99"/>
      <c r="BV140" s="146"/>
      <c r="BW140" s="133"/>
      <c r="BX140" s="146"/>
      <c r="BY140" s="132" t="s">
        <v>168</v>
      </c>
      <c r="BZ140" s="99">
        <f>IF(Gesamtstunden=0,0,IF(SUM(CA140:DB140)&gt;0,1,IF(AND(BQ138&gt;0,Gesamtstunden&lt;BQ138),1,0)))</f>
        <v>0</v>
      </c>
      <c r="CA140" s="95">
        <f>IF(CA$16="",0,IF(CA138&gt;CA$15,1,0))</f>
        <v>0</v>
      </c>
      <c r="CB140" s="95">
        <f t="shared" ref="CB140:DB140" si="200">IF(CB$16="",0,IF(CB138&gt;CB$15,1,0))</f>
        <v>0</v>
      </c>
      <c r="CC140" s="95">
        <f t="shared" si="200"/>
        <v>0</v>
      </c>
      <c r="CD140" s="95">
        <f t="shared" si="200"/>
        <v>0</v>
      </c>
      <c r="CE140" s="95">
        <f t="shared" si="200"/>
        <v>0</v>
      </c>
      <c r="CF140" s="95">
        <f t="shared" si="200"/>
        <v>0</v>
      </c>
      <c r="CG140" s="95">
        <f t="shared" si="200"/>
        <v>0</v>
      </c>
      <c r="CH140" s="95">
        <f t="shared" si="200"/>
        <v>0</v>
      </c>
      <c r="CI140" s="95">
        <f t="shared" si="200"/>
        <v>0</v>
      </c>
      <c r="CJ140" s="95">
        <f t="shared" si="200"/>
        <v>0</v>
      </c>
      <c r="CK140" s="95">
        <f t="shared" si="200"/>
        <v>0</v>
      </c>
      <c r="CL140" s="95">
        <f t="shared" si="200"/>
        <v>0</v>
      </c>
      <c r="CM140" s="95">
        <f t="shared" si="200"/>
        <v>0</v>
      </c>
      <c r="CN140" s="95">
        <f t="shared" si="200"/>
        <v>0</v>
      </c>
      <c r="CO140" s="95">
        <f t="shared" si="200"/>
        <v>0</v>
      </c>
      <c r="CP140" s="95">
        <f t="shared" si="200"/>
        <v>0</v>
      </c>
      <c r="CQ140" s="95">
        <f t="shared" si="200"/>
        <v>0</v>
      </c>
      <c r="CR140" s="95">
        <f t="shared" si="200"/>
        <v>0</v>
      </c>
      <c r="CS140" s="95">
        <f t="shared" si="200"/>
        <v>0</v>
      </c>
      <c r="CT140" s="95">
        <f t="shared" si="200"/>
        <v>0</v>
      </c>
      <c r="CU140" s="95">
        <f t="shared" si="200"/>
        <v>0</v>
      </c>
      <c r="CV140" s="95">
        <f t="shared" si="200"/>
        <v>0</v>
      </c>
      <c r="CW140" s="95">
        <f t="shared" si="200"/>
        <v>0</v>
      </c>
      <c r="CX140" s="95">
        <f t="shared" si="200"/>
        <v>0</v>
      </c>
      <c r="CY140" s="95">
        <f t="shared" si="200"/>
        <v>0</v>
      </c>
      <c r="CZ140" s="95">
        <f t="shared" si="200"/>
        <v>0</v>
      </c>
      <c r="DA140" s="95">
        <f t="shared" si="200"/>
        <v>0</v>
      </c>
      <c r="DB140" s="95">
        <f t="shared" si="200"/>
        <v>0</v>
      </c>
    </row>
    <row r="141" spans="1:106" ht="2.15" customHeight="1" x14ac:dyDescent="0.25">
      <c r="A141" s="29"/>
      <c r="B141" s="120"/>
      <c r="C141" s="193"/>
      <c r="D141" s="199"/>
      <c r="E141" s="207"/>
      <c r="F141" s="199"/>
      <c r="G141" s="207"/>
      <c r="H141" s="199"/>
      <c r="I141" s="207"/>
      <c r="J141" s="199"/>
      <c r="K141" s="207"/>
      <c r="L141" s="199"/>
      <c r="M141" s="207"/>
      <c r="N141" s="199"/>
      <c r="O141" s="207"/>
      <c r="P141" s="199"/>
      <c r="Q141" s="207"/>
      <c r="R141" s="199"/>
      <c r="S141" s="207"/>
      <c r="T141" s="199"/>
      <c r="U141" s="193"/>
      <c r="V141" s="199"/>
      <c r="W141" s="207"/>
      <c r="X141" s="199"/>
      <c r="Y141" s="207"/>
      <c r="Z141" s="199"/>
      <c r="AA141" s="207"/>
      <c r="AB141" s="199"/>
      <c r="AC141" s="208"/>
      <c r="AD141" s="199"/>
      <c r="AE141" s="208"/>
      <c r="AF141" s="199"/>
      <c r="AG141" s="208"/>
      <c r="AH141" s="199"/>
      <c r="AI141" s="208"/>
      <c r="AJ141" s="199"/>
      <c r="AK141" s="208"/>
      <c r="AL141" s="199"/>
      <c r="AM141" s="208"/>
      <c r="AN141" s="199"/>
      <c r="AO141" s="208"/>
      <c r="AP141" s="199"/>
      <c r="AQ141" s="208"/>
      <c r="AR141" s="199"/>
      <c r="AS141" s="208"/>
      <c r="AT141" s="199"/>
      <c r="AU141" s="208"/>
      <c r="AV141" s="199"/>
      <c r="AW141" s="208"/>
      <c r="AX141" s="199"/>
      <c r="AY141" s="208"/>
      <c r="AZ141" s="199"/>
      <c r="BA141" s="208"/>
      <c r="BB141" s="199"/>
      <c r="BC141" s="208"/>
      <c r="BD141" s="199"/>
      <c r="BE141" s="208"/>
      <c r="BF141" s="199"/>
      <c r="BG141" s="209"/>
      <c r="BH141" s="194"/>
      <c r="BI141" s="105"/>
      <c r="BJ141" s="105"/>
      <c r="BK141" s="109"/>
      <c r="BL141" s="105"/>
      <c r="BM141" s="107"/>
      <c r="BN141" s="140"/>
      <c r="BO141" s="140">
        <f t="shared" ref="BO141" si="201">BO138</f>
        <v>0</v>
      </c>
      <c r="BP141" s="139"/>
      <c r="BQ141" s="99"/>
      <c r="BR141" s="119"/>
      <c r="BS141" s="99"/>
      <c r="BT141" s="163"/>
      <c r="BU141" s="99"/>
      <c r="BV141" s="146"/>
      <c r="BW141" s="133"/>
      <c r="BX141" s="146"/>
      <c r="BY141" s="132"/>
      <c r="BZ141" s="99"/>
      <c r="CA141" s="95"/>
      <c r="CB141" s="95"/>
      <c r="CC141" s="95"/>
      <c r="CD141" s="95"/>
      <c r="CE141" s="95"/>
      <c r="CF141" s="95"/>
      <c r="CG141" s="95"/>
      <c r="CH141" s="95"/>
      <c r="CI141" s="95"/>
      <c r="CJ141" s="95"/>
      <c r="CK141" s="95"/>
      <c r="CL141" s="95"/>
      <c r="CM141" s="95"/>
      <c r="CN141" s="95"/>
      <c r="CO141" s="95"/>
      <c r="CP141" s="95"/>
      <c r="CQ141" s="95"/>
      <c r="CR141" s="95"/>
      <c r="CS141" s="95"/>
      <c r="CT141" s="95"/>
      <c r="CU141" s="95"/>
      <c r="CV141" s="95"/>
      <c r="CW141" s="95"/>
      <c r="CX141" s="95"/>
      <c r="CY141" s="95"/>
      <c r="CZ141" s="95"/>
      <c r="DA141" s="95"/>
      <c r="DB141" s="95"/>
    </row>
    <row r="142" spans="1:106" ht="18" customHeight="1" x14ac:dyDescent="0.25">
      <c r="A142" s="30"/>
      <c r="B142" s="115"/>
      <c r="C142" s="112"/>
      <c r="D142" s="194"/>
      <c r="E142" s="170"/>
      <c r="F142" s="200"/>
      <c r="G142" s="170"/>
      <c r="H142" s="200"/>
      <c r="I142" s="170"/>
      <c r="J142" s="200"/>
      <c r="K142" s="170"/>
      <c r="L142" s="200"/>
      <c r="M142" s="170"/>
      <c r="N142" s="200"/>
      <c r="O142" s="170"/>
      <c r="P142" s="200"/>
      <c r="Q142" s="170"/>
      <c r="R142" s="200"/>
      <c r="S142" s="170"/>
      <c r="T142" s="200"/>
      <c r="U142" s="170"/>
      <c r="V142" s="200"/>
      <c r="W142" s="170"/>
      <c r="X142" s="200"/>
      <c r="Y142" s="170"/>
      <c r="Z142" s="200"/>
      <c r="AA142" s="170"/>
      <c r="AB142" s="200"/>
      <c r="AC142" s="170"/>
      <c r="AD142" s="200"/>
      <c r="AE142" s="170"/>
      <c r="AF142" s="200"/>
      <c r="AG142" s="170"/>
      <c r="AH142" s="200"/>
      <c r="AI142" s="170"/>
      <c r="AJ142" s="200"/>
      <c r="AK142" s="170"/>
      <c r="AL142" s="200"/>
      <c r="AM142" s="170"/>
      <c r="AN142" s="200"/>
      <c r="AO142" s="170"/>
      <c r="AP142" s="200"/>
      <c r="AQ142" s="170"/>
      <c r="AR142" s="200"/>
      <c r="AS142" s="170"/>
      <c r="AT142" s="200"/>
      <c r="AU142" s="170"/>
      <c r="AV142" s="200"/>
      <c r="AW142" s="170"/>
      <c r="AX142" s="200"/>
      <c r="AY142" s="170"/>
      <c r="AZ142" s="200"/>
      <c r="BA142" s="170"/>
      <c r="BB142" s="200"/>
      <c r="BC142" s="170"/>
      <c r="BD142" s="200"/>
      <c r="BE142" s="170"/>
      <c r="BF142" s="200"/>
      <c r="BG142" s="170"/>
      <c r="BH142" s="194"/>
      <c r="BI142" s="116"/>
      <c r="BJ142" s="116"/>
      <c r="BK142" s="117"/>
      <c r="BL142" s="116"/>
      <c r="BM142" s="107" t="str">
        <f>IF(AND(BZ140=1,BZ142=0),"Bitte die max. Anzahl an Gesamtstunden bzw. Stunden pro Tag beachten!",IF(AND(BZ140=0,BZ142=1),"Es fehlen Angaben zu den Kursstunden!",IF(AND(BZ140=1,BZ142=1),"Bitte die max. Anzahl an Stunden pro Tag beachten!",IF(AND(C138="nein",BI140&gt;30),"Die max. Stundenzahl ist überschritten!",""))))</f>
        <v/>
      </c>
      <c r="BN142" s="140" t="str">
        <f t="shared" ref="BN142" si="202">IF(B138&lt;&gt;"",1,"")</f>
        <v/>
      </c>
      <c r="BO142" s="140">
        <f t="shared" ref="BO142" si="203">BO138</f>
        <v>0</v>
      </c>
      <c r="BP142" s="139"/>
      <c r="BQ142" s="99"/>
      <c r="BR142" s="119"/>
      <c r="BS142" s="99"/>
      <c r="BT142" s="163"/>
      <c r="BU142" s="99"/>
      <c r="BV142" s="146"/>
      <c r="BW142" s="133"/>
      <c r="BX142" s="146"/>
      <c r="BY142" s="132" t="s">
        <v>169</v>
      </c>
      <c r="BZ142" s="99">
        <f>IF(Gesamtstunden=0,0,IF(SUM(CA142:DB142)&gt;0,1,IF(AND(BQ138&gt;0,Gesamtstunden&gt;BQ138),1,0)))</f>
        <v>0</v>
      </c>
      <c r="CA142" s="95">
        <f>IF(OR($B138="",CA$16=""),0,IF(CA138&lt;CA$15,1,0))</f>
        <v>0</v>
      </c>
      <c r="CB142" s="95">
        <f t="shared" ref="CB142:DB142" si="204">IF(OR($B138="",CB$16=""),0,IF(CB138&lt;CB$15,1,0))</f>
        <v>0</v>
      </c>
      <c r="CC142" s="95">
        <f t="shared" si="204"/>
        <v>0</v>
      </c>
      <c r="CD142" s="95">
        <f t="shared" si="204"/>
        <v>0</v>
      </c>
      <c r="CE142" s="95">
        <f t="shared" si="204"/>
        <v>0</v>
      </c>
      <c r="CF142" s="95">
        <f t="shared" si="204"/>
        <v>0</v>
      </c>
      <c r="CG142" s="95">
        <f t="shared" si="204"/>
        <v>0</v>
      </c>
      <c r="CH142" s="95">
        <f t="shared" si="204"/>
        <v>0</v>
      </c>
      <c r="CI142" s="95">
        <f t="shared" si="204"/>
        <v>0</v>
      </c>
      <c r="CJ142" s="95">
        <f t="shared" si="204"/>
        <v>0</v>
      </c>
      <c r="CK142" s="95">
        <f t="shared" si="204"/>
        <v>0</v>
      </c>
      <c r="CL142" s="95">
        <f t="shared" si="204"/>
        <v>0</v>
      </c>
      <c r="CM142" s="95">
        <f t="shared" si="204"/>
        <v>0</v>
      </c>
      <c r="CN142" s="95">
        <f t="shared" si="204"/>
        <v>0</v>
      </c>
      <c r="CO142" s="95">
        <f t="shared" si="204"/>
        <v>0</v>
      </c>
      <c r="CP142" s="95">
        <f t="shared" si="204"/>
        <v>0</v>
      </c>
      <c r="CQ142" s="95">
        <f t="shared" si="204"/>
        <v>0</v>
      </c>
      <c r="CR142" s="95">
        <f t="shared" si="204"/>
        <v>0</v>
      </c>
      <c r="CS142" s="95">
        <f t="shared" si="204"/>
        <v>0</v>
      </c>
      <c r="CT142" s="95">
        <f t="shared" si="204"/>
        <v>0</v>
      </c>
      <c r="CU142" s="95">
        <f t="shared" si="204"/>
        <v>0</v>
      </c>
      <c r="CV142" s="95">
        <f t="shared" si="204"/>
        <v>0</v>
      </c>
      <c r="CW142" s="95">
        <f t="shared" si="204"/>
        <v>0</v>
      </c>
      <c r="CX142" s="95">
        <f t="shared" si="204"/>
        <v>0</v>
      </c>
      <c r="CY142" s="95">
        <f t="shared" si="204"/>
        <v>0</v>
      </c>
      <c r="CZ142" s="95">
        <f t="shared" si="204"/>
        <v>0</v>
      </c>
      <c r="DA142" s="95">
        <f t="shared" si="204"/>
        <v>0</v>
      </c>
      <c r="DB142" s="95">
        <f t="shared" si="204"/>
        <v>0</v>
      </c>
    </row>
    <row r="143" spans="1:106" ht="5.15" customHeight="1" x14ac:dyDescent="0.25">
      <c r="BN143" s="141"/>
      <c r="BO143" s="140"/>
      <c r="BP143" s="139"/>
      <c r="BQ143" s="101"/>
      <c r="BR143" s="161"/>
      <c r="BS143" s="101"/>
      <c r="BT143" s="161"/>
      <c r="BU143" s="99"/>
      <c r="BV143" s="137"/>
      <c r="BW143" s="135"/>
      <c r="BX143" s="137"/>
      <c r="BY143" s="96"/>
      <c r="BZ143" s="101"/>
      <c r="CA143" s="96"/>
      <c r="CB143" s="96"/>
      <c r="CC143" s="96"/>
      <c r="CD143" s="96"/>
      <c r="CE143" s="96"/>
      <c r="CF143" s="96"/>
      <c r="CG143" s="96"/>
      <c r="CH143" s="96"/>
      <c r="CI143" s="96"/>
      <c r="CJ143" s="96"/>
      <c r="CK143" s="96"/>
      <c r="CL143" s="96"/>
      <c r="CM143" s="96"/>
      <c r="CN143" s="96"/>
      <c r="CO143" s="96"/>
      <c r="CP143" s="96"/>
      <c r="CQ143" s="96"/>
      <c r="CR143" s="96"/>
      <c r="CS143" s="96"/>
      <c r="CT143" s="96"/>
      <c r="CU143" s="96"/>
      <c r="CV143" s="96"/>
      <c r="CW143" s="96"/>
      <c r="CX143" s="96"/>
      <c r="CY143" s="96"/>
      <c r="CZ143" s="96"/>
      <c r="DA143" s="96"/>
      <c r="DB143" s="96"/>
    </row>
    <row r="144" spans="1:106" ht="18" customHeight="1" x14ac:dyDescent="0.25">
      <c r="A144" s="28">
        <v>22</v>
      </c>
      <c r="B144" s="118" t="str">
        <f>VLOOKUP(A144,'Kopierhilfe TN-Daten'!$A$2:$D$31,4)</f>
        <v/>
      </c>
      <c r="C144" s="169"/>
      <c r="D144" s="194"/>
      <c r="E144" s="168"/>
      <c r="F144" s="198"/>
      <c r="G144" s="168"/>
      <c r="H144" s="198"/>
      <c r="I144" s="168"/>
      <c r="J144" s="198"/>
      <c r="K144" s="168"/>
      <c r="L144" s="198"/>
      <c r="M144" s="168"/>
      <c r="N144" s="198"/>
      <c r="O144" s="168"/>
      <c r="P144" s="198"/>
      <c r="Q144" s="168"/>
      <c r="R144" s="198"/>
      <c r="S144" s="168"/>
      <c r="T144" s="198"/>
      <c r="U144" s="168"/>
      <c r="V144" s="198"/>
      <c r="W144" s="168"/>
      <c r="X144" s="198"/>
      <c r="Y144" s="168"/>
      <c r="Z144" s="198"/>
      <c r="AA144" s="168"/>
      <c r="AB144" s="198"/>
      <c r="AC144" s="168"/>
      <c r="AD144" s="198"/>
      <c r="AE144" s="168"/>
      <c r="AF144" s="198"/>
      <c r="AG144" s="168"/>
      <c r="AH144" s="198"/>
      <c r="AI144" s="168"/>
      <c r="AJ144" s="198"/>
      <c r="AK144" s="168"/>
      <c r="AL144" s="198"/>
      <c r="AM144" s="168"/>
      <c r="AN144" s="198"/>
      <c r="AO144" s="168"/>
      <c r="AP144" s="198"/>
      <c r="AQ144" s="168"/>
      <c r="AR144" s="198"/>
      <c r="AS144" s="168"/>
      <c r="AT144" s="198"/>
      <c r="AU144" s="168"/>
      <c r="AV144" s="198"/>
      <c r="AW144" s="168"/>
      <c r="AX144" s="198"/>
      <c r="AY144" s="168"/>
      <c r="AZ144" s="198"/>
      <c r="BA144" s="168"/>
      <c r="BB144" s="198"/>
      <c r="BC144" s="168"/>
      <c r="BD144" s="198"/>
      <c r="BE144" s="168"/>
      <c r="BF144" s="198"/>
      <c r="BG144" s="168"/>
      <c r="BH144" s="194"/>
      <c r="BI144" s="106"/>
      <c r="BJ144" s="106"/>
      <c r="BK144" s="106"/>
      <c r="BL144" s="106"/>
      <c r="BM144" s="107" t="str">
        <f>IF(AND(B144="",BQ144&gt;0),"Bitte den Namen der Schülerin/des Schülers erfassen!","")</f>
        <v/>
      </c>
      <c r="BN144" s="140"/>
      <c r="BO144" s="140">
        <f t="shared" ref="BO144" si="205">IF(OR(BM144&lt;&gt;"",BM146&lt;&gt;"",BM148&lt;&gt;""),1,0)</f>
        <v>0</v>
      </c>
      <c r="BP144" s="139"/>
      <c r="BQ144" s="99">
        <f>SUMPRODUCT(($E$15:$BG$15=Haushaltsjahr)*(E144:BG144&lt;&gt;"")*(E148:BG148))</f>
        <v>0</v>
      </c>
      <c r="BR144" s="119">
        <f>SUMPRODUCT(($E$15:$BG$15=Haushaltsjahr)*(E144:BG144=$BR$16)*(E148:BG148))</f>
        <v>0</v>
      </c>
      <c r="BS144" s="99">
        <f>SUMPRODUCT(($E$15:$BG$15=Haushaltsjahr)*(E144:BG144=$BS$16)*(E148:BG148))</f>
        <v>0</v>
      </c>
      <c r="BT144" s="163">
        <f>IF(BQ144=0,0,ROUND(BR144/BQ144,4))</f>
        <v>0</v>
      </c>
      <c r="BU144" s="99">
        <f>IF(BW144="ja",0,IF(BT144&gt;=60%,BR144+BS144,BR144))</f>
        <v>0</v>
      </c>
      <c r="BV144" s="146"/>
      <c r="BW144" s="134" t="str">
        <f>IF(SUMPRODUCT((E144:BG144=$BR$16)*(E146:BG146="")*($E$15:$BG$15&lt;&gt;0))&gt;0,"ja",
IF(SUMPRODUCT((E144:BG144=$BS$16)*(E146:BG146="")*($E$15:$BG$15&lt;&gt;0))&gt;0,"ja","nein"))</f>
        <v>nein</v>
      </c>
      <c r="BX144" s="146"/>
      <c r="BY144" s="132" t="s">
        <v>10</v>
      </c>
      <c r="BZ144" s="99"/>
      <c r="CA144" s="119">
        <f t="shared" ref="CA144:DB144" si="206">IF(CA$16="",0,SUMPRODUCT(($E144:$BG144&lt;&gt;"")*($E148:$BG148)*($E$16:$BG$16=CA$16)))</f>
        <v>0</v>
      </c>
      <c r="CB144" s="119">
        <f t="shared" si="206"/>
        <v>0</v>
      </c>
      <c r="CC144" s="119">
        <f t="shared" si="206"/>
        <v>0</v>
      </c>
      <c r="CD144" s="119">
        <f t="shared" si="206"/>
        <v>0</v>
      </c>
      <c r="CE144" s="119">
        <f t="shared" si="206"/>
        <v>0</v>
      </c>
      <c r="CF144" s="119">
        <f t="shared" si="206"/>
        <v>0</v>
      </c>
      <c r="CG144" s="119">
        <f t="shared" si="206"/>
        <v>0</v>
      </c>
      <c r="CH144" s="119">
        <f t="shared" si="206"/>
        <v>0</v>
      </c>
      <c r="CI144" s="119">
        <f t="shared" si="206"/>
        <v>0</v>
      </c>
      <c r="CJ144" s="119">
        <f t="shared" si="206"/>
        <v>0</v>
      </c>
      <c r="CK144" s="119">
        <f t="shared" si="206"/>
        <v>0</v>
      </c>
      <c r="CL144" s="119">
        <f t="shared" si="206"/>
        <v>0</v>
      </c>
      <c r="CM144" s="119">
        <f t="shared" si="206"/>
        <v>0</v>
      </c>
      <c r="CN144" s="119">
        <f t="shared" si="206"/>
        <v>0</v>
      </c>
      <c r="CO144" s="119">
        <f t="shared" si="206"/>
        <v>0</v>
      </c>
      <c r="CP144" s="119">
        <f t="shared" si="206"/>
        <v>0</v>
      </c>
      <c r="CQ144" s="119">
        <f t="shared" si="206"/>
        <v>0</v>
      </c>
      <c r="CR144" s="119">
        <f t="shared" si="206"/>
        <v>0</v>
      </c>
      <c r="CS144" s="119">
        <f t="shared" si="206"/>
        <v>0</v>
      </c>
      <c r="CT144" s="119">
        <f t="shared" si="206"/>
        <v>0</v>
      </c>
      <c r="CU144" s="119">
        <f t="shared" si="206"/>
        <v>0</v>
      </c>
      <c r="CV144" s="119">
        <f t="shared" si="206"/>
        <v>0</v>
      </c>
      <c r="CW144" s="119">
        <f t="shared" si="206"/>
        <v>0</v>
      </c>
      <c r="CX144" s="119">
        <f t="shared" si="206"/>
        <v>0</v>
      </c>
      <c r="CY144" s="119">
        <f t="shared" si="206"/>
        <v>0</v>
      </c>
      <c r="CZ144" s="119">
        <f t="shared" si="206"/>
        <v>0</v>
      </c>
      <c r="DA144" s="119">
        <f t="shared" si="206"/>
        <v>0</v>
      </c>
      <c r="DB144" s="119">
        <f t="shared" si="206"/>
        <v>0</v>
      </c>
    </row>
    <row r="145" spans="1:106" ht="2.15" customHeight="1" x14ac:dyDescent="0.25">
      <c r="A145" s="29"/>
      <c r="B145" s="194"/>
      <c r="C145" s="118"/>
      <c r="D145" s="199"/>
      <c r="E145" s="196"/>
      <c r="F145" s="199"/>
      <c r="G145" s="196"/>
      <c r="H145" s="199"/>
      <c r="I145" s="196"/>
      <c r="J145" s="199"/>
      <c r="K145" s="196"/>
      <c r="L145" s="199"/>
      <c r="M145" s="196"/>
      <c r="N145" s="199"/>
      <c r="O145" s="196"/>
      <c r="P145" s="199"/>
      <c r="Q145" s="196"/>
      <c r="R145" s="199"/>
      <c r="S145" s="196"/>
      <c r="T145" s="199"/>
      <c r="U145" s="196"/>
      <c r="V145" s="199"/>
      <c r="W145" s="196"/>
      <c r="X145" s="199"/>
      <c r="Y145" s="196"/>
      <c r="Z145" s="199"/>
      <c r="AA145" s="196"/>
      <c r="AB145" s="199"/>
      <c r="AC145" s="196"/>
      <c r="AD145" s="199"/>
      <c r="AE145" s="196"/>
      <c r="AF145" s="199"/>
      <c r="AG145" s="196"/>
      <c r="AH145" s="199"/>
      <c r="AI145" s="196"/>
      <c r="AJ145" s="199"/>
      <c r="AK145" s="196"/>
      <c r="AL145" s="199"/>
      <c r="AM145" s="196"/>
      <c r="AN145" s="199"/>
      <c r="AO145" s="196"/>
      <c r="AP145" s="199"/>
      <c r="AQ145" s="196"/>
      <c r="AR145" s="199"/>
      <c r="AS145" s="196"/>
      <c r="AT145" s="199"/>
      <c r="AU145" s="196"/>
      <c r="AV145" s="199"/>
      <c r="AW145" s="196"/>
      <c r="AX145" s="199"/>
      <c r="AY145" s="196"/>
      <c r="AZ145" s="199"/>
      <c r="BA145" s="196"/>
      <c r="BB145" s="199"/>
      <c r="BC145" s="196"/>
      <c r="BD145" s="199"/>
      <c r="BE145" s="196"/>
      <c r="BF145" s="199"/>
      <c r="BG145" s="197"/>
      <c r="BH145" s="194"/>
      <c r="BI145" s="195"/>
      <c r="BJ145" s="195"/>
      <c r="BK145" s="195"/>
      <c r="BL145" s="195"/>
      <c r="BM145" s="107"/>
      <c r="BN145" s="140"/>
      <c r="BO145" s="140">
        <f t="shared" ref="BO145" si="207">BO144</f>
        <v>0</v>
      </c>
      <c r="BP145" s="139"/>
      <c r="BQ145" s="99"/>
      <c r="BR145" s="119"/>
      <c r="BS145" s="99"/>
      <c r="BT145" s="163"/>
      <c r="BU145" s="99"/>
      <c r="BV145" s="146"/>
      <c r="BW145" s="134"/>
      <c r="BX145" s="146"/>
      <c r="BY145" s="132"/>
      <c r="BZ145" s="99"/>
      <c r="CA145" s="119"/>
      <c r="CB145" s="119"/>
      <c r="CC145" s="119"/>
      <c r="CD145" s="119"/>
      <c r="CE145" s="119"/>
      <c r="CF145" s="119"/>
      <c r="CG145" s="119"/>
      <c r="CH145" s="119"/>
      <c r="CI145" s="119"/>
      <c r="CJ145" s="119"/>
      <c r="CK145" s="119"/>
      <c r="CL145" s="119"/>
      <c r="CM145" s="119"/>
      <c r="CN145" s="119"/>
      <c r="CO145" s="119"/>
      <c r="CP145" s="119"/>
      <c r="CQ145" s="119"/>
      <c r="CR145" s="119"/>
      <c r="CS145" s="119"/>
      <c r="CT145" s="119"/>
      <c r="CU145" s="119"/>
      <c r="CV145" s="119"/>
      <c r="CW145" s="119"/>
      <c r="CX145" s="119"/>
      <c r="CY145" s="119"/>
      <c r="CZ145" s="119"/>
      <c r="DA145" s="119"/>
      <c r="DB145" s="119"/>
    </row>
    <row r="146" spans="1:106" ht="18" customHeight="1" x14ac:dyDescent="0.25">
      <c r="A146" s="29"/>
      <c r="B146" s="120"/>
      <c r="C146" s="193"/>
      <c r="D146" s="199"/>
      <c r="E146" s="169"/>
      <c r="F146" s="199"/>
      <c r="G146" s="169"/>
      <c r="H146" s="199"/>
      <c r="I146" s="169"/>
      <c r="J146" s="199"/>
      <c r="K146" s="169"/>
      <c r="L146" s="199"/>
      <c r="M146" s="169"/>
      <c r="N146" s="199"/>
      <c r="O146" s="169"/>
      <c r="P146" s="199"/>
      <c r="Q146" s="169"/>
      <c r="R146" s="199"/>
      <c r="S146" s="169"/>
      <c r="T146" s="199"/>
      <c r="U146" s="169"/>
      <c r="V146" s="199"/>
      <c r="W146" s="169"/>
      <c r="X146" s="199"/>
      <c r="Y146" s="169"/>
      <c r="Z146" s="199"/>
      <c r="AA146" s="169"/>
      <c r="AB146" s="199"/>
      <c r="AC146" s="169"/>
      <c r="AD146" s="199"/>
      <c r="AE146" s="169"/>
      <c r="AF146" s="199"/>
      <c r="AG146" s="169"/>
      <c r="AH146" s="199"/>
      <c r="AI146" s="169"/>
      <c r="AJ146" s="199"/>
      <c r="AK146" s="169"/>
      <c r="AL146" s="199"/>
      <c r="AM146" s="169"/>
      <c r="AN146" s="199"/>
      <c r="AO146" s="169"/>
      <c r="AP146" s="199"/>
      <c r="AQ146" s="169"/>
      <c r="AR146" s="199"/>
      <c r="AS146" s="169"/>
      <c r="AT146" s="199"/>
      <c r="AU146" s="169"/>
      <c r="AV146" s="199"/>
      <c r="AW146" s="169"/>
      <c r="AX146" s="199"/>
      <c r="AY146" s="169"/>
      <c r="AZ146" s="199"/>
      <c r="BA146" s="169"/>
      <c r="BB146" s="199"/>
      <c r="BC146" s="169"/>
      <c r="BD146" s="199"/>
      <c r="BE146" s="169"/>
      <c r="BF146" s="199"/>
      <c r="BG146" s="169"/>
      <c r="BH146" s="194"/>
      <c r="BI146" s="105" t="str">
        <f>IF(OR(Gesamtstunden=0,SUM($E$15:$BG$15)=0,B144=""),"",BQ144)</f>
        <v/>
      </c>
      <c r="BJ146" s="105" t="str">
        <f>IF(OR(Gesamtstunden=0,SUM($E$15:$BG$15)=0,B144=""),"",BR144)</f>
        <v/>
      </c>
      <c r="BK146" s="109" t="str">
        <f t="shared" ref="BK146" si="208">IF(BI146="","",IF(BI146=0,0,BT144))</f>
        <v/>
      </c>
      <c r="BL146" s="105" t="str">
        <f>IF(OR(Gesamtstunden=0,SUM($E$15:$BG$15)=0,B144=""),"",BU144)</f>
        <v/>
      </c>
      <c r="BM146" s="107" t="str">
        <f>IF(BW144="ja","Es fehlen Angaben zum Berufsfeld!","")</f>
        <v/>
      </c>
      <c r="BN146" s="140"/>
      <c r="BO146" s="140">
        <f t="shared" ref="BO146" si="209">BO144</f>
        <v>0</v>
      </c>
      <c r="BP146" s="139"/>
      <c r="BQ146" s="99"/>
      <c r="BR146" s="119"/>
      <c r="BS146" s="99"/>
      <c r="BT146" s="163"/>
      <c r="BU146" s="99"/>
      <c r="BV146" s="146"/>
      <c r="BW146" s="133"/>
      <c r="BX146" s="146"/>
      <c r="BY146" s="132" t="s">
        <v>168</v>
      </c>
      <c r="BZ146" s="99">
        <f>IF(Gesamtstunden=0,0,IF(SUM(CA146:DB146)&gt;0,1,IF(AND(BQ144&gt;0,Gesamtstunden&lt;BQ144),1,0)))</f>
        <v>0</v>
      </c>
      <c r="CA146" s="95">
        <f>IF(CA$16="",0,IF(CA144&gt;CA$15,1,0))</f>
        <v>0</v>
      </c>
      <c r="CB146" s="95">
        <f t="shared" ref="CB146:DB146" si="210">IF(CB$16="",0,IF(CB144&gt;CB$15,1,0))</f>
        <v>0</v>
      </c>
      <c r="CC146" s="95">
        <f t="shared" si="210"/>
        <v>0</v>
      </c>
      <c r="CD146" s="95">
        <f t="shared" si="210"/>
        <v>0</v>
      </c>
      <c r="CE146" s="95">
        <f t="shared" si="210"/>
        <v>0</v>
      </c>
      <c r="CF146" s="95">
        <f t="shared" si="210"/>
        <v>0</v>
      </c>
      <c r="CG146" s="95">
        <f t="shared" si="210"/>
        <v>0</v>
      </c>
      <c r="CH146" s="95">
        <f t="shared" si="210"/>
        <v>0</v>
      </c>
      <c r="CI146" s="95">
        <f t="shared" si="210"/>
        <v>0</v>
      </c>
      <c r="CJ146" s="95">
        <f t="shared" si="210"/>
        <v>0</v>
      </c>
      <c r="CK146" s="95">
        <f t="shared" si="210"/>
        <v>0</v>
      </c>
      <c r="CL146" s="95">
        <f t="shared" si="210"/>
        <v>0</v>
      </c>
      <c r="CM146" s="95">
        <f t="shared" si="210"/>
        <v>0</v>
      </c>
      <c r="CN146" s="95">
        <f t="shared" si="210"/>
        <v>0</v>
      </c>
      <c r="CO146" s="95">
        <f t="shared" si="210"/>
        <v>0</v>
      </c>
      <c r="CP146" s="95">
        <f t="shared" si="210"/>
        <v>0</v>
      </c>
      <c r="CQ146" s="95">
        <f t="shared" si="210"/>
        <v>0</v>
      </c>
      <c r="CR146" s="95">
        <f t="shared" si="210"/>
        <v>0</v>
      </c>
      <c r="CS146" s="95">
        <f t="shared" si="210"/>
        <v>0</v>
      </c>
      <c r="CT146" s="95">
        <f t="shared" si="210"/>
        <v>0</v>
      </c>
      <c r="CU146" s="95">
        <f t="shared" si="210"/>
        <v>0</v>
      </c>
      <c r="CV146" s="95">
        <f t="shared" si="210"/>
        <v>0</v>
      </c>
      <c r="CW146" s="95">
        <f t="shared" si="210"/>
        <v>0</v>
      </c>
      <c r="CX146" s="95">
        <f t="shared" si="210"/>
        <v>0</v>
      </c>
      <c r="CY146" s="95">
        <f t="shared" si="210"/>
        <v>0</v>
      </c>
      <c r="CZ146" s="95">
        <f t="shared" si="210"/>
        <v>0</v>
      </c>
      <c r="DA146" s="95">
        <f t="shared" si="210"/>
        <v>0</v>
      </c>
      <c r="DB146" s="95">
        <f t="shared" si="210"/>
        <v>0</v>
      </c>
    </row>
    <row r="147" spans="1:106" ht="2.15" customHeight="1" x14ac:dyDescent="0.25">
      <c r="A147" s="29"/>
      <c r="B147" s="120"/>
      <c r="C147" s="193"/>
      <c r="D147" s="199"/>
      <c r="E147" s="207"/>
      <c r="F147" s="199"/>
      <c r="G147" s="207"/>
      <c r="H147" s="199"/>
      <c r="I147" s="207"/>
      <c r="J147" s="199"/>
      <c r="K147" s="207"/>
      <c r="L147" s="199"/>
      <c r="M147" s="207"/>
      <c r="N147" s="199"/>
      <c r="O147" s="207"/>
      <c r="P147" s="199"/>
      <c r="Q147" s="207"/>
      <c r="R147" s="199"/>
      <c r="S147" s="207"/>
      <c r="T147" s="199"/>
      <c r="U147" s="193"/>
      <c r="V147" s="199"/>
      <c r="W147" s="207"/>
      <c r="X147" s="199"/>
      <c r="Y147" s="207"/>
      <c r="Z147" s="199"/>
      <c r="AA147" s="207"/>
      <c r="AB147" s="199"/>
      <c r="AC147" s="208"/>
      <c r="AD147" s="199"/>
      <c r="AE147" s="208"/>
      <c r="AF147" s="199"/>
      <c r="AG147" s="208"/>
      <c r="AH147" s="199"/>
      <c r="AI147" s="208"/>
      <c r="AJ147" s="199"/>
      <c r="AK147" s="208"/>
      <c r="AL147" s="199"/>
      <c r="AM147" s="208"/>
      <c r="AN147" s="199"/>
      <c r="AO147" s="208"/>
      <c r="AP147" s="199"/>
      <c r="AQ147" s="208"/>
      <c r="AR147" s="199"/>
      <c r="AS147" s="208"/>
      <c r="AT147" s="199"/>
      <c r="AU147" s="208"/>
      <c r="AV147" s="199"/>
      <c r="AW147" s="208"/>
      <c r="AX147" s="199"/>
      <c r="AY147" s="208"/>
      <c r="AZ147" s="199"/>
      <c r="BA147" s="208"/>
      <c r="BB147" s="199"/>
      <c r="BC147" s="208"/>
      <c r="BD147" s="199"/>
      <c r="BE147" s="208"/>
      <c r="BF147" s="199"/>
      <c r="BG147" s="209"/>
      <c r="BH147" s="194"/>
      <c r="BI147" s="105"/>
      <c r="BJ147" s="105"/>
      <c r="BK147" s="109"/>
      <c r="BL147" s="105"/>
      <c r="BM147" s="107"/>
      <c r="BN147" s="140"/>
      <c r="BO147" s="140">
        <f t="shared" ref="BO147" si="211">BO144</f>
        <v>0</v>
      </c>
      <c r="BP147" s="139"/>
      <c r="BQ147" s="99"/>
      <c r="BR147" s="119"/>
      <c r="BS147" s="99"/>
      <c r="BT147" s="163"/>
      <c r="BU147" s="99"/>
      <c r="BV147" s="146"/>
      <c r="BW147" s="133"/>
      <c r="BX147" s="146"/>
      <c r="BY147" s="132"/>
      <c r="BZ147" s="99"/>
      <c r="CA147" s="95"/>
      <c r="CB147" s="95"/>
      <c r="CC147" s="95"/>
      <c r="CD147" s="95"/>
      <c r="CE147" s="95"/>
      <c r="CF147" s="95"/>
      <c r="CG147" s="95"/>
      <c r="CH147" s="95"/>
      <c r="CI147" s="95"/>
      <c r="CJ147" s="95"/>
      <c r="CK147" s="95"/>
      <c r="CL147" s="95"/>
      <c r="CM147" s="95"/>
      <c r="CN147" s="95"/>
      <c r="CO147" s="95"/>
      <c r="CP147" s="95"/>
      <c r="CQ147" s="95"/>
      <c r="CR147" s="95"/>
      <c r="CS147" s="95"/>
      <c r="CT147" s="95"/>
      <c r="CU147" s="95"/>
      <c r="CV147" s="95"/>
      <c r="CW147" s="95"/>
      <c r="CX147" s="95"/>
      <c r="CY147" s="95"/>
      <c r="CZ147" s="95"/>
      <c r="DA147" s="95"/>
      <c r="DB147" s="95"/>
    </row>
    <row r="148" spans="1:106" ht="18" customHeight="1" x14ac:dyDescent="0.25">
      <c r="A148" s="30"/>
      <c r="B148" s="115"/>
      <c r="C148" s="112"/>
      <c r="D148" s="194"/>
      <c r="E148" s="170"/>
      <c r="F148" s="200"/>
      <c r="G148" s="170"/>
      <c r="H148" s="200"/>
      <c r="I148" s="170"/>
      <c r="J148" s="200"/>
      <c r="K148" s="170"/>
      <c r="L148" s="200"/>
      <c r="M148" s="170"/>
      <c r="N148" s="200"/>
      <c r="O148" s="170"/>
      <c r="P148" s="200"/>
      <c r="Q148" s="170"/>
      <c r="R148" s="200"/>
      <c r="S148" s="170"/>
      <c r="T148" s="200"/>
      <c r="U148" s="170"/>
      <c r="V148" s="200"/>
      <c r="W148" s="170"/>
      <c r="X148" s="200"/>
      <c r="Y148" s="170"/>
      <c r="Z148" s="200"/>
      <c r="AA148" s="170"/>
      <c r="AB148" s="200"/>
      <c r="AC148" s="170"/>
      <c r="AD148" s="200"/>
      <c r="AE148" s="170"/>
      <c r="AF148" s="200"/>
      <c r="AG148" s="170"/>
      <c r="AH148" s="200"/>
      <c r="AI148" s="170"/>
      <c r="AJ148" s="200"/>
      <c r="AK148" s="170"/>
      <c r="AL148" s="200"/>
      <c r="AM148" s="170"/>
      <c r="AN148" s="200"/>
      <c r="AO148" s="170"/>
      <c r="AP148" s="200"/>
      <c r="AQ148" s="170"/>
      <c r="AR148" s="200"/>
      <c r="AS148" s="170"/>
      <c r="AT148" s="200"/>
      <c r="AU148" s="170"/>
      <c r="AV148" s="200"/>
      <c r="AW148" s="170"/>
      <c r="AX148" s="200"/>
      <c r="AY148" s="170"/>
      <c r="AZ148" s="200"/>
      <c r="BA148" s="170"/>
      <c r="BB148" s="200"/>
      <c r="BC148" s="170"/>
      <c r="BD148" s="200"/>
      <c r="BE148" s="170"/>
      <c r="BF148" s="200"/>
      <c r="BG148" s="170"/>
      <c r="BH148" s="194"/>
      <c r="BI148" s="116"/>
      <c r="BJ148" s="116"/>
      <c r="BK148" s="117"/>
      <c r="BL148" s="116"/>
      <c r="BM148" s="107" t="str">
        <f>IF(AND(BZ146=1,BZ148=0),"Bitte die max. Anzahl an Gesamtstunden bzw. Stunden pro Tag beachten!",IF(AND(BZ146=0,BZ148=1),"Es fehlen Angaben zu den Kursstunden!",IF(AND(BZ146=1,BZ148=1),"Bitte die max. Anzahl an Stunden pro Tag beachten!",IF(AND(C144="nein",BI146&gt;30),"Die max. Stundenzahl ist überschritten!",""))))</f>
        <v/>
      </c>
      <c r="BN148" s="140" t="str">
        <f t="shared" ref="BN148" si="212">IF(B144&lt;&gt;"",1,"")</f>
        <v/>
      </c>
      <c r="BO148" s="140">
        <f t="shared" ref="BO148" si="213">BO144</f>
        <v>0</v>
      </c>
      <c r="BP148" s="139"/>
      <c r="BQ148" s="99"/>
      <c r="BR148" s="119"/>
      <c r="BS148" s="99"/>
      <c r="BT148" s="163"/>
      <c r="BU148" s="99"/>
      <c r="BV148" s="146"/>
      <c r="BW148" s="133"/>
      <c r="BX148" s="146"/>
      <c r="BY148" s="132" t="s">
        <v>169</v>
      </c>
      <c r="BZ148" s="99">
        <f>IF(Gesamtstunden=0,0,IF(SUM(CA148:DB148)&gt;0,1,IF(AND(BQ144&gt;0,Gesamtstunden&gt;BQ144),1,0)))</f>
        <v>0</v>
      </c>
      <c r="CA148" s="95">
        <f>IF(OR($B144="",CA$16=""),0,IF(CA144&lt;CA$15,1,0))</f>
        <v>0</v>
      </c>
      <c r="CB148" s="95">
        <f t="shared" ref="CB148:DB148" si="214">IF(OR($B144="",CB$16=""),0,IF(CB144&lt;CB$15,1,0))</f>
        <v>0</v>
      </c>
      <c r="CC148" s="95">
        <f t="shared" si="214"/>
        <v>0</v>
      </c>
      <c r="CD148" s="95">
        <f t="shared" si="214"/>
        <v>0</v>
      </c>
      <c r="CE148" s="95">
        <f t="shared" si="214"/>
        <v>0</v>
      </c>
      <c r="CF148" s="95">
        <f t="shared" si="214"/>
        <v>0</v>
      </c>
      <c r="CG148" s="95">
        <f t="shared" si="214"/>
        <v>0</v>
      </c>
      <c r="CH148" s="95">
        <f t="shared" si="214"/>
        <v>0</v>
      </c>
      <c r="CI148" s="95">
        <f t="shared" si="214"/>
        <v>0</v>
      </c>
      <c r="CJ148" s="95">
        <f t="shared" si="214"/>
        <v>0</v>
      </c>
      <c r="CK148" s="95">
        <f t="shared" si="214"/>
        <v>0</v>
      </c>
      <c r="CL148" s="95">
        <f t="shared" si="214"/>
        <v>0</v>
      </c>
      <c r="CM148" s="95">
        <f t="shared" si="214"/>
        <v>0</v>
      </c>
      <c r="CN148" s="95">
        <f t="shared" si="214"/>
        <v>0</v>
      </c>
      <c r="CO148" s="95">
        <f t="shared" si="214"/>
        <v>0</v>
      </c>
      <c r="CP148" s="95">
        <f t="shared" si="214"/>
        <v>0</v>
      </c>
      <c r="CQ148" s="95">
        <f t="shared" si="214"/>
        <v>0</v>
      </c>
      <c r="CR148" s="95">
        <f t="shared" si="214"/>
        <v>0</v>
      </c>
      <c r="CS148" s="95">
        <f t="shared" si="214"/>
        <v>0</v>
      </c>
      <c r="CT148" s="95">
        <f t="shared" si="214"/>
        <v>0</v>
      </c>
      <c r="CU148" s="95">
        <f t="shared" si="214"/>
        <v>0</v>
      </c>
      <c r="CV148" s="95">
        <f t="shared" si="214"/>
        <v>0</v>
      </c>
      <c r="CW148" s="95">
        <f t="shared" si="214"/>
        <v>0</v>
      </c>
      <c r="CX148" s="95">
        <f t="shared" si="214"/>
        <v>0</v>
      </c>
      <c r="CY148" s="95">
        <f t="shared" si="214"/>
        <v>0</v>
      </c>
      <c r="CZ148" s="95">
        <f t="shared" si="214"/>
        <v>0</v>
      </c>
      <c r="DA148" s="95">
        <f t="shared" si="214"/>
        <v>0</v>
      </c>
      <c r="DB148" s="95">
        <f t="shared" si="214"/>
        <v>0</v>
      </c>
    </row>
    <row r="149" spans="1:106" ht="5.15" customHeight="1" x14ac:dyDescent="0.25">
      <c r="BN149" s="141"/>
      <c r="BO149" s="140"/>
      <c r="BP149" s="139"/>
      <c r="BQ149" s="101"/>
      <c r="BR149" s="161"/>
      <c r="BS149" s="101"/>
      <c r="BT149" s="161"/>
      <c r="BU149" s="99"/>
      <c r="BV149" s="137"/>
      <c r="BW149" s="135"/>
      <c r="BX149" s="137"/>
      <c r="BY149" s="96"/>
      <c r="BZ149" s="101"/>
      <c r="CA149" s="96"/>
      <c r="CB149" s="96"/>
      <c r="CC149" s="96"/>
      <c r="CD149" s="96"/>
      <c r="CE149" s="96"/>
      <c r="CF149" s="96"/>
      <c r="CG149" s="96"/>
      <c r="CH149" s="96"/>
      <c r="CI149" s="96"/>
      <c r="CJ149" s="96"/>
      <c r="CK149" s="96"/>
      <c r="CL149" s="96"/>
      <c r="CM149" s="96"/>
      <c r="CN149" s="96"/>
      <c r="CO149" s="96"/>
      <c r="CP149" s="96"/>
      <c r="CQ149" s="96"/>
      <c r="CR149" s="96"/>
      <c r="CS149" s="96"/>
      <c r="CT149" s="96"/>
      <c r="CU149" s="96"/>
      <c r="CV149" s="96"/>
      <c r="CW149" s="96"/>
      <c r="CX149" s="96"/>
      <c r="CY149" s="96"/>
      <c r="CZ149" s="96"/>
      <c r="DA149" s="96"/>
      <c r="DB149" s="96"/>
    </row>
    <row r="150" spans="1:106" ht="18" customHeight="1" x14ac:dyDescent="0.25">
      <c r="A150" s="28">
        <v>23</v>
      </c>
      <c r="B150" s="118" t="str">
        <f>VLOOKUP(A150,'Kopierhilfe TN-Daten'!$A$2:$D$31,4)</f>
        <v/>
      </c>
      <c r="C150" s="169"/>
      <c r="D150" s="194"/>
      <c r="E150" s="168"/>
      <c r="F150" s="198"/>
      <c r="G150" s="168"/>
      <c r="H150" s="198"/>
      <c r="I150" s="168"/>
      <c r="J150" s="198"/>
      <c r="K150" s="168"/>
      <c r="L150" s="198"/>
      <c r="M150" s="168"/>
      <c r="N150" s="198"/>
      <c r="O150" s="168"/>
      <c r="P150" s="198"/>
      <c r="Q150" s="168"/>
      <c r="R150" s="198"/>
      <c r="S150" s="168"/>
      <c r="T150" s="198"/>
      <c r="U150" s="168"/>
      <c r="V150" s="198"/>
      <c r="W150" s="168"/>
      <c r="X150" s="198"/>
      <c r="Y150" s="168"/>
      <c r="Z150" s="198"/>
      <c r="AA150" s="168"/>
      <c r="AB150" s="198"/>
      <c r="AC150" s="168"/>
      <c r="AD150" s="198"/>
      <c r="AE150" s="168"/>
      <c r="AF150" s="198"/>
      <c r="AG150" s="168"/>
      <c r="AH150" s="198"/>
      <c r="AI150" s="168"/>
      <c r="AJ150" s="198"/>
      <c r="AK150" s="168"/>
      <c r="AL150" s="198"/>
      <c r="AM150" s="168"/>
      <c r="AN150" s="198"/>
      <c r="AO150" s="168"/>
      <c r="AP150" s="198"/>
      <c r="AQ150" s="168"/>
      <c r="AR150" s="198"/>
      <c r="AS150" s="168"/>
      <c r="AT150" s="198"/>
      <c r="AU150" s="168"/>
      <c r="AV150" s="198"/>
      <c r="AW150" s="168"/>
      <c r="AX150" s="198"/>
      <c r="AY150" s="168"/>
      <c r="AZ150" s="198"/>
      <c r="BA150" s="168"/>
      <c r="BB150" s="198"/>
      <c r="BC150" s="168"/>
      <c r="BD150" s="198"/>
      <c r="BE150" s="168"/>
      <c r="BF150" s="198"/>
      <c r="BG150" s="168"/>
      <c r="BH150" s="194"/>
      <c r="BI150" s="106"/>
      <c r="BJ150" s="106"/>
      <c r="BK150" s="106"/>
      <c r="BL150" s="106"/>
      <c r="BM150" s="107" t="str">
        <f>IF(AND(B150="",BQ150&gt;0),"Bitte den Namen der Schülerin/des Schülers erfassen!","")</f>
        <v/>
      </c>
      <c r="BN150" s="140"/>
      <c r="BO150" s="140">
        <f t="shared" ref="BO150" si="215">IF(OR(BM150&lt;&gt;"",BM152&lt;&gt;"",BM154&lt;&gt;""),1,0)</f>
        <v>0</v>
      </c>
      <c r="BP150" s="139"/>
      <c r="BQ150" s="99">
        <f>SUMPRODUCT(($E$15:$BG$15=Haushaltsjahr)*(E150:BG150&lt;&gt;"")*(E154:BG154))</f>
        <v>0</v>
      </c>
      <c r="BR150" s="119">
        <f>SUMPRODUCT(($E$15:$BG$15=Haushaltsjahr)*(E150:BG150=$BR$16)*(E154:BG154))</f>
        <v>0</v>
      </c>
      <c r="BS150" s="99">
        <f>SUMPRODUCT(($E$15:$BG$15=Haushaltsjahr)*(E150:BG150=$BS$16)*(E154:BG154))</f>
        <v>0</v>
      </c>
      <c r="BT150" s="163">
        <f>IF(BQ150=0,0,ROUND(BR150/BQ150,4))</f>
        <v>0</v>
      </c>
      <c r="BU150" s="99">
        <f>IF(BW150="ja",0,IF(BT150&gt;=60%,BR150+BS150,BR150))</f>
        <v>0</v>
      </c>
      <c r="BV150" s="146"/>
      <c r="BW150" s="134" t="str">
        <f>IF(SUMPRODUCT((E150:BG150=$BR$16)*(E152:BG152="")*($E$15:$BG$15&lt;&gt;0))&gt;0,"ja",
IF(SUMPRODUCT((E150:BG150=$BS$16)*(E152:BG152="")*($E$15:$BG$15&lt;&gt;0))&gt;0,"ja","nein"))</f>
        <v>nein</v>
      </c>
      <c r="BX150" s="146"/>
      <c r="BY150" s="132" t="s">
        <v>10</v>
      </c>
      <c r="BZ150" s="99"/>
      <c r="CA150" s="119">
        <f t="shared" ref="CA150:DB150" si="216">IF(CA$16="",0,SUMPRODUCT(($E150:$BG150&lt;&gt;"")*($E154:$BG154)*($E$16:$BG$16=CA$16)))</f>
        <v>0</v>
      </c>
      <c r="CB150" s="119">
        <f t="shared" si="216"/>
        <v>0</v>
      </c>
      <c r="CC150" s="119">
        <f t="shared" si="216"/>
        <v>0</v>
      </c>
      <c r="CD150" s="119">
        <f t="shared" si="216"/>
        <v>0</v>
      </c>
      <c r="CE150" s="119">
        <f t="shared" si="216"/>
        <v>0</v>
      </c>
      <c r="CF150" s="119">
        <f t="shared" si="216"/>
        <v>0</v>
      </c>
      <c r="CG150" s="119">
        <f t="shared" si="216"/>
        <v>0</v>
      </c>
      <c r="CH150" s="119">
        <f t="shared" si="216"/>
        <v>0</v>
      </c>
      <c r="CI150" s="119">
        <f t="shared" si="216"/>
        <v>0</v>
      </c>
      <c r="CJ150" s="119">
        <f t="shared" si="216"/>
        <v>0</v>
      </c>
      <c r="CK150" s="119">
        <f t="shared" si="216"/>
        <v>0</v>
      </c>
      <c r="CL150" s="119">
        <f t="shared" si="216"/>
        <v>0</v>
      </c>
      <c r="CM150" s="119">
        <f t="shared" si="216"/>
        <v>0</v>
      </c>
      <c r="CN150" s="119">
        <f t="shared" si="216"/>
        <v>0</v>
      </c>
      <c r="CO150" s="119">
        <f t="shared" si="216"/>
        <v>0</v>
      </c>
      <c r="CP150" s="119">
        <f t="shared" si="216"/>
        <v>0</v>
      </c>
      <c r="CQ150" s="119">
        <f t="shared" si="216"/>
        <v>0</v>
      </c>
      <c r="CR150" s="119">
        <f t="shared" si="216"/>
        <v>0</v>
      </c>
      <c r="CS150" s="119">
        <f t="shared" si="216"/>
        <v>0</v>
      </c>
      <c r="CT150" s="119">
        <f t="shared" si="216"/>
        <v>0</v>
      </c>
      <c r="CU150" s="119">
        <f t="shared" si="216"/>
        <v>0</v>
      </c>
      <c r="CV150" s="119">
        <f t="shared" si="216"/>
        <v>0</v>
      </c>
      <c r="CW150" s="119">
        <f t="shared" si="216"/>
        <v>0</v>
      </c>
      <c r="CX150" s="119">
        <f t="shared" si="216"/>
        <v>0</v>
      </c>
      <c r="CY150" s="119">
        <f t="shared" si="216"/>
        <v>0</v>
      </c>
      <c r="CZ150" s="119">
        <f t="shared" si="216"/>
        <v>0</v>
      </c>
      <c r="DA150" s="119">
        <f t="shared" si="216"/>
        <v>0</v>
      </c>
      <c r="DB150" s="119">
        <f t="shared" si="216"/>
        <v>0</v>
      </c>
    </row>
    <row r="151" spans="1:106" ht="2.15" customHeight="1" x14ac:dyDescent="0.25">
      <c r="A151" s="29"/>
      <c r="B151" s="194"/>
      <c r="C151" s="118"/>
      <c r="D151" s="199"/>
      <c r="E151" s="196"/>
      <c r="F151" s="199"/>
      <c r="G151" s="196"/>
      <c r="H151" s="199"/>
      <c r="I151" s="196"/>
      <c r="J151" s="199"/>
      <c r="K151" s="196"/>
      <c r="L151" s="199"/>
      <c r="M151" s="196"/>
      <c r="N151" s="199"/>
      <c r="O151" s="196"/>
      <c r="P151" s="199"/>
      <c r="Q151" s="196"/>
      <c r="R151" s="199"/>
      <c r="S151" s="196"/>
      <c r="T151" s="199"/>
      <c r="U151" s="196"/>
      <c r="V151" s="199"/>
      <c r="W151" s="196"/>
      <c r="X151" s="199"/>
      <c r="Y151" s="196"/>
      <c r="Z151" s="199"/>
      <c r="AA151" s="196"/>
      <c r="AB151" s="199"/>
      <c r="AC151" s="196"/>
      <c r="AD151" s="199"/>
      <c r="AE151" s="196"/>
      <c r="AF151" s="199"/>
      <c r="AG151" s="196"/>
      <c r="AH151" s="199"/>
      <c r="AI151" s="196"/>
      <c r="AJ151" s="199"/>
      <c r="AK151" s="196"/>
      <c r="AL151" s="199"/>
      <c r="AM151" s="196"/>
      <c r="AN151" s="199"/>
      <c r="AO151" s="196"/>
      <c r="AP151" s="199"/>
      <c r="AQ151" s="196"/>
      <c r="AR151" s="199"/>
      <c r="AS151" s="196"/>
      <c r="AT151" s="199"/>
      <c r="AU151" s="196"/>
      <c r="AV151" s="199"/>
      <c r="AW151" s="196"/>
      <c r="AX151" s="199"/>
      <c r="AY151" s="196"/>
      <c r="AZ151" s="199"/>
      <c r="BA151" s="196"/>
      <c r="BB151" s="199"/>
      <c r="BC151" s="196"/>
      <c r="BD151" s="199"/>
      <c r="BE151" s="196"/>
      <c r="BF151" s="199"/>
      <c r="BG151" s="197"/>
      <c r="BH151" s="194"/>
      <c r="BI151" s="195"/>
      <c r="BJ151" s="195"/>
      <c r="BK151" s="195"/>
      <c r="BL151" s="195"/>
      <c r="BM151" s="107"/>
      <c r="BN151" s="140"/>
      <c r="BO151" s="140">
        <f t="shared" ref="BO151" si="217">BO150</f>
        <v>0</v>
      </c>
      <c r="BP151" s="139"/>
      <c r="BQ151" s="99"/>
      <c r="BR151" s="119"/>
      <c r="BS151" s="99"/>
      <c r="BT151" s="163"/>
      <c r="BU151" s="99"/>
      <c r="BV151" s="146"/>
      <c r="BW151" s="134"/>
      <c r="BX151" s="146"/>
      <c r="BY151" s="132"/>
      <c r="BZ151" s="99"/>
      <c r="CA151" s="119"/>
      <c r="CB151" s="119"/>
      <c r="CC151" s="119"/>
      <c r="CD151" s="119"/>
      <c r="CE151" s="119"/>
      <c r="CF151" s="119"/>
      <c r="CG151" s="119"/>
      <c r="CH151" s="119"/>
      <c r="CI151" s="119"/>
      <c r="CJ151" s="119"/>
      <c r="CK151" s="119"/>
      <c r="CL151" s="119"/>
      <c r="CM151" s="119"/>
      <c r="CN151" s="119"/>
      <c r="CO151" s="119"/>
      <c r="CP151" s="119"/>
      <c r="CQ151" s="119"/>
      <c r="CR151" s="119"/>
      <c r="CS151" s="119"/>
      <c r="CT151" s="119"/>
      <c r="CU151" s="119"/>
      <c r="CV151" s="119"/>
      <c r="CW151" s="119"/>
      <c r="CX151" s="119"/>
      <c r="CY151" s="119"/>
      <c r="CZ151" s="119"/>
      <c r="DA151" s="119"/>
      <c r="DB151" s="119"/>
    </row>
    <row r="152" spans="1:106" ht="18" customHeight="1" x14ac:dyDescent="0.25">
      <c r="A152" s="29"/>
      <c r="B152" s="120"/>
      <c r="C152" s="193"/>
      <c r="D152" s="199"/>
      <c r="E152" s="169"/>
      <c r="F152" s="199"/>
      <c r="G152" s="169"/>
      <c r="H152" s="199"/>
      <c r="I152" s="169"/>
      <c r="J152" s="199"/>
      <c r="K152" s="169"/>
      <c r="L152" s="199"/>
      <c r="M152" s="169"/>
      <c r="N152" s="199"/>
      <c r="O152" s="169"/>
      <c r="P152" s="199"/>
      <c r="Q152" s="169"/>
      <c r="R152" s="199"/>
      <c r="S152" s="169"/>
      <c r="T152" s="199"/>
      <c r="U152" s="169"/>
      <c r="V152" s="199"/>
      <c r="W152" s="169"/>
      <c r="X152" s="199"/>
      <c r="Y152" s="169"/>
      <c r="Z152" s="199"/>
      <c r="AA152" s="169"/>
      <c r="AB152" s="199"/>
      <c r="AC152" s="169"/>
      <c r="AD152" s="199"/>
      <c r="AE152" s="169"/>
      <c r="AF152" s="199"/>
      <c r="AG152" s="169"/>
      <c r="AH152" s="199"/>
      <c r="AI152" s="169"/>
      <c r="AJ152" s="199"/>
      <c r="AK152" s="169"/>
      <c r="AL152" s="199"/>
      <c r="AM152" s="169"/>
      <c r="AN152" s="199"/>
      <c r="AO152" s="169"/>
      <c r="AP152" s="199"/>
      <c r="AQ152" s="169"/>
      <c r="AR152" s="199"/>
      <c r="AS152" s="169"/>
      <c r="AT152" s="199"/>
      <c r="AU152" s="169"/>
      <c r="AV152" s="199"/>
      <c r="AW152" s="169"/>
      <c r="AX152" s="199"/>
      <c r="AY152" s="169"/>
      <c r="AZ152" s="199"/>
      <c r="BA152" s="169"/>
      <c r="BB152" s="199"/>
      <c r="BC152" s="169"/>
      <c r="BD152" s="199"/>
      <c r="BE152" s="169"/>
      <c r="BF152" s="199"/>
      <c r="BG152" s="169"/>
      <c r="BH152" s="194"/>
      <c r="BI152" s="105" t="str">
        <f>IF(OR(Gesamtstunden=0,SUM($E$15:$BG$15)=0,B150=""),"",BQ150)</f>
        <v/>
      </c>
      <c r="BJ152" s="105" t="str">
        <f>IF(OR(Gesamtstunden=0,SUM($E$15:$BG$15)=0,B150=""),"",BR150)</f>
        <v/>
      </c>
      <c r="BK152" s="109" t="str">
        <f t="shared" ref="BK152" si="218">IF(BI152="","",IF(BI152=0,0,BT150))</f>
        <v/>
      </c>
      <c r="BL152" s="105" t="str">
        <f>IF(OR(Gesamtstunden=0,SUM($E$15:$BG$15)=0,B150=""),"",BU150)</f>
        <v/>
      </c>
      <c r="BM152" s="107" t="str">
        <f>IF(BW150="ja","Es fehlen Angaben zum Berufsfeld!","")</f>
        <v/>
      </c>
      <c r="BN152" s="140"/>
      <c r="BO152" s="140">
        <f t="shared" ref="BO152" si="219">BO150</f>
        <v>0</v>
      </c>
      <c r="BP152" s="139"/>
      <c r="BQ152" s="99"/>
      <c r="BR152" s="119"/>
      <c r="BS152" s="99"/>
      <c r="BT152" s="163"/>
      <c r="BU152" s="99"/>
      <c r="BV152" s="146"/>
      <c r="BW152" s="133"/>
      <c r="BX152" s="146"/>
      <c r="BY152" s="132" t="s">
        <v>168</v>
      </c>
      <c r="BZ152" s="99">
        <f>IF(Gesamtstunden=0,0,IF(SUM(CA152:DB152)&gt;0,1,IF(AND(BQ150&gt;0,Gesamtstunden&lt;BQ150),1,0)))</f>
        <v>0</v>
      </c>
      <c r="CA152" s="95">
        <f>IF(CA$16="",0,IF(CA150&gt;CA$15,1,0))</f>
        <v>0</v>
      </c>
      <c r="CB152" s="95">
        <f t="shared" ref="CB152:DB152" si="220">IF(CB$16="",0,IF(CB150&gt;CB$15,1,0))</f>
        <v>0</v>
      </c>
      <c r="CC152" s="95">
        <f t="shared" si="220"/>
        <v>0</v>
      </c>
      <c r="CD152" s="95">
        <f t="shared" si="220"/>
        <v>0</v>
      </c>
      <c r="CE152" s="95">
        <f t="shared" si="220"/>
        <v>0</v>
      </c>
      <c r="CF152" s="95">
        <f t="shared" si="220"/>
        <v>0</v>
      </c>
      <c r="CG152" s="95">
        <f t="shared" si="220"/>
        <v>0</v>
      </c>
      <c r="CH152" s="95">
        <f t="shared" si="220"/>
        <v>0</v>
      </c>
      <c r="CI152" s="95">
        <f t="shared" si="220"/>
        <v>0</v>
      </c>
      <c r="CJ152" s="95">
        <f t="shared" si="220"/>
        <v>0</v>
      </c>
      <c r="CK152" s="95">
        <f t="shared" si="220"/>
        <v>0</v>
      </c>
      <c r="CL152" s="95">
        <f t="shared" si="220"/>
        <v>0</v>
      </c>
      <c r="CM152" s="95">
        <f t="shared" si="220"/>
        <v>0</v>
      </c>
      <c r="CN152" s="95">
        <f t="shared" si="220"/>
        <v>0</v>
      </c>
      <c r="CO152" s="95">
        <f t="shared" si="220"/>
        <v>0</v>
      </c>
      <c r="CP152" s="95">
        <f t="shared" si="220"/>
        <v>0</v>
      </c>
      <c r="CQ152" s="95">
        <f t="shared" si="220"/>
        <v>0</v>
      </c>
      <c r="CR152" s="95">
        <f t="shared" si="220"/>
        <v>0</v>
      </c>
      <c r="CS152" s="95">
        <f t="shared" si="220"/>
        <v>0</v>
      </c>
      <c r="CT152" s="95">
        <f t="shared" si="220"/>
        <v>0</v>
      </c>
      <c r="CU152" s="95">
        <f t="shared" si="220"/>
        <v>0</v>
      </c>
      <c r="CV152" s="95">
        <f t="shared" si="220"/>
        <v>0</v>
      </c>
      <c r="CW152" s="95">
        <f t="shared" si="220"/>
        <v>0</v>
      </c>
      <c r="CX152" s="95">
        <f t="shared" si="220"/>
        <v>0</v>
      </c>
      <c r="CY152" s="95">
        <f t="shared" si="220"/>
        <v>0</v>
      </c>
      <c r="CZ152" s="95">
        <f t="shared" si="220"/>
        <v>0</v>
      </c>
      <c r="DA152" s="95">
        <f t="shared" si="220"/>
        <v>0</v>
      </c>
      <c r="DB152" s="95">
        <f t="shared" si="220"/>
        <v>0</v>
      </c>
    </row>
    <row r="153" spans="1:106" ht="2.15" customHeight="1" x14ac:dyDescent="0.25">
      <c r="A153" s="29"/>
      <c r="B153" s="120"/>
      <c r="C153" s="193"/>
      <c r="D153" s="199"/>
      <c r="E153" s="207"/>
      <c r="F153" s="199"/>
      <c r="G153" s="207"/>
      <c r="H153" s="199"/>
      <c r="I153" s="207"/>
      <c r="J153" s="199"/>
      <c r="K153" s="207"/>
      <c r="L153" s="199"/>
      <c r="M153" s="207"/>
      <c r="N153" s="199"/>
      <c r="O153" s="207"/>
      <c r="P153" s="199"/>
      <c r="Q153" s="207"/>
      <c r="R153" s="199"/>
      <c r="S153" s="207"/>
      <c r="T153" s="199"/>
      <c r="U153" s="193"/>
      <c r="V153" s="199"/>
      <c r="W153" s="207"/>
      <c r="X153" s="199"/>
      <c r="Y153" s="207"/>
      <c r="Z153" s="199"/>
      <c r="AA153" s="207"/>
      <c r="AB153" s="199"/>
      <c r="AC153" s="208"/>
      <c r="AD153" s="199"/>
      <c r="AE153" s="208"/>
      <c r="AF153" s="199"/>
      <c r="AG153" s="208"/>
      <c r="AH153" s="199"/>
      <c r="AI153" s="208"/>
      <c r="AJ153" s="199"/>
      <c r="AK153" s="208"/>
      <c r="AL153" s="199"/>
      <c r="AM153" s="208"/>
      <c r="AN153" s="199"/>
      <c r="AO153" s="208"/>
      <c r="AP153" s="199"/>
      <c r="AQ153" s="208"/>
      <c r="AR153" s="199"/>
      <c r="AS153" s="208"/>
      <c r="AT153" s="199"/>
      <c r="AU153" s="208"/>
      <c r="AV153" s="199"/>
      <c r="AW153" s="208"/>
      <c r="AX153" s="199"/>
      <c r="AY153" s="208"/>
      <c r="AZ153" s="199"/>
      <c r="BA153" s="208"/>
      <c r="BB153" s="199"/>
      <c r="BC153" s="208"/>
      <c r="BD153" s="199"/>
      <c r="BE153" s="208"/>
      <c r="BF153" s="199"/>
      <c r="BG153" s="209"/>
      <c r="BH153" s="194"/>
      <c r="BI153" s="105"/>
      <c r="BJ153" s="105"/>
      <c r="BK153" s="109"/>
      <c r="BL153" s="105"/>
      <c r="BM153" s="107"/>
      <c r="BN153" s="140"/>
      <c r="BO153" s="140">
        <f t="shared" ref="BO153" si="221">BO150</f>
        <v>0</v>
      </c>
      <c r="BP153" s="139"/>
      <c r="BQ153" s="99"/>
      <c r="BR153" s="119"/>
      <c r="BS153" s="99"/>
      <c r="BT153" s="163"/>
      <c r="BU153" s="99"/>
      <c r="BV153" s="146"/>
      <c r="BW153" s="133"/>
      <c r="BX153" s="146"/>
      <c r="BY153" s="132"/>
      <c r="BZ153" s="99"/>
      <c r="CA153" s="95"/>
      <c r="CB153" s="95"/>
      <c r="CC153" s="95"/>
      <c r="CD153" s="95"/>
      <c r="CE153" s="95"/>
      <c r="CF153" s="95"/>
      <c r="CG153" s="95"/>
      <c r="CH153" s="95"/>
      <c r="CI153" s="95"/>
      <c r="CJ153" s="95"/>
      <c r="CK153" s="95"/>
      <c r="CL153" s="95"/>
      <c r="CM153" s="95"/>
      <c r="CN153" s="95"/>
      <c r="CO153" s="95"/>
      <c r="CP153" s="95"/>
      <c r="CQ153" s="95"/>
      <c r="CR153" s="95"/>
      <c r="CS153" s="95"/>
      <c r="CT153" s="95"/>
      <c r="CU153" s="95"/>
      <c r="CV153" s="95"/>
      <c r="CW153" s="95"/>
      <c r="CX153" s="95"/>
      <c r="CY153" s="95"/>
      <c r="CZ153" s="95"/>
      <c r="DA153" s="95"/>
      <c r="DB153" s="95"/>
    </row>
    <row r="154" spans="1:106" ht="18" customHeight="1" x14ac:dyDescent="0.25">
      <c r="A154" s="30"/>
      <c r="B154" s="115"/>
      <c r="C154" s="112"/>
      <c r="D154" s="194"/>
      <c r="E154" s="170"/>
      <c r="F154" s="200"/>
      <c r="G154" s="170"/>
      <c r="H154" s="200"/>
      <c r="I154" s="170"/>
      <c r="J154" s="200"/>
      <c r="K154" s="170"/>
      <c r="L154" s="200"/>
      <c r="M154" s="170"/>
      <c r="N154" s="200"/>
      <c r="O154" s="170"/>
      <c r="P154" s="200"/>
      <c r="Q154" s="170"/>
      <c r="R154" s="200"/>
      <c r="S154" s="170"/>
      <c r="T154" s="200"/>
      <c r="U154" s="170"/>
      <c r="V154" s="200"/>
      <c r="W154" s="170"/>
      <c r="X154" s="200"/>
      <c r="Y154" s="170"/>
      <c r="Z154" s="200"/>
      <c r="AA154" s="170"/>
      <c r="AB154" s="200"/>
      <c r="AC154" s="170"/>
      <c r="AD154" s="200"/>
      <c r="AE154" s="170"/>
      <c r="AF154" s="200"/>
      <c r="AG154" s="170"/>
      <c r="AH154" s="200"/>
      <c r="AI154" s="170"/>
      <c r="AJ154" s="200"/>
      <c r="AK154" s="170"/>
      <c r="AL154" s="200"/>
      <c r="AM154" s="170"/>
      <c r="AN154" s="200"/>
      <c r="AO154" s="170"/>
      <c r="AP154" s="200"/>
      <c r="AQ154" s="170"/>
      <c r="AR154" s="200"/>
      <c r="AS154" s="170"/>
      <c r="AT154" s="200"/>
      <c r="AU154" s="170"/>
      <c r="AV154" s="200"/>
      <c r="AW154" s="170"/>
      <c r="AX154" s="200"/>
      <c r="AY154" s="170"/>
      <c r="AZ154" s="200"/>
      <c r="BA154" s="170"/>
      <c r="BB154" s="200"/>
      <c r="BC154" s="170"/>
      <c r="BD154" s="200"/>
      <c r="BE154" s="170"/>
      <c r="BF154" s="200"/>
      <c r="BG154" s="170"/>
      <c r="BH154" s="194"/>
      <c r="BI154" s="116"/>
      <c r="BJ154" s="116"/>
      <c r="BK154" s="117"/>
      <c r="BL154" s="116"/>
      <c r="BM154" s="107" t="str">
        <f>IF(AND(BZ152=1,BZ154=0),"Bitte die max. Anzahl an Gesamtstunden bzw. Stunden pro Tag beachten!",IF(AND(BZ152=0,BZ154=1),"Es fehlen Angaben zu den Kursstunden!",IF(AND(BZ152=1,BZ154=1),"Bitte die max. Anzahl an Stunden pro Tag beachten!",IF(AND(C150="nein",BI152&gt;30),"Die max. Stundenzahl ist überschritten!",""))))</f>
        <v/>
      </c>
      <c r="BN154" s="140" t="str">
        <f t="shared" ref="BN154" si="222">IF(B150&lt;&gt;"",1,"")</f>
        <v/>
      </c>
      <c r="BO154" s="140">
        <f t="shared" ref="BO154" si="223">BO150</f>
        <v>0</v>
      </c>
      <c r="BP154" s="139"/>
      <c r="BQ154" s="99"/>
      <c r="BR154" s="119"/>
      <c r="BS154" s="99"/>
      <c r="BT154" s="163"/>
      <c r="BU154" s="99"/>
      <c r="BV154" s="146"/>
      <c r="BW154" s="133"/>
      <c r="BX154" s="146"/>
      <c r="BY154" s="132" t="s">
        <v>169</v>
      </c>
      <c r="BZ154" s="99">
        <f>IF(Gesamtstunden=0,0,IF(SUM(CA154:DB154)&gt;0,1,IF(AND(BQ150&gt;0,Gesamtstunden&gt;BQ150),1,0)))</f>
        <v>0</v>
      </c>
      <c r="CA154" s="95">
        <f>IF(OR($B150="",CA$16=""),0,IF(CA150&lt;CA$15,1,0))</f>
        <v>0</v>
      </c>
      <c r="CB154" s="95">
        <f t="shared" ref="CB154:DB154" si="224">IF(OR($B150="",CB$16=""),0,IF(CB150&lt;CB$15,1,0))</f>
        <v>0</v>
      </c>
      <c r="CC154" s="95">
        <f t="shared" si="224"/>
        <v>0</v>
      </c>
      <c r="CD154" s="95">
        <f t="shared" si="224"/>
        <v>0</v>
      </c>
      <c r="CE154" s="95">
        <f t="shared" si="224"/>
        <v>0</v>
      </c>
      <c r="CF154" s="95">
        <f t="shared" si="224"/>
        <v>0</v>
      </c>
      <c r="CG154" s="95">
        <f t="shared" si="224"/>
        <v>0</v>
      </c>
      <c r="CH154" s="95">
        <f t="shared" si="224"/>
        <v>0</v>
      </c>
      <c r="CI154" s="95">
        <f t="shared" si="224"/>
        <v>0</v>
      </c>
      <c r="CJ154" s="95">
        <f t="shared" si="224"/>
        <v>0</v>
      </c>
      <c r="CK154" s="95">
        <f t="shared" si="224"/>
        <v>0</v>
      </c>
      <c r="CL154" s="95">
        <f t="shared" si="224"/>
        <v>0</v>
      </c>
      <c r="CM154" s="95">
        <f t="shared" si="224"/>
        <v>0</v>
      </c>
      <c r="CN154" s="95">
        <f t="shared" si="224"/>
        <v>0</v>
      </c>
      <c r="CO154" s="95">
        <f t="shared" si="224"/>
        <v>0</v>
      </c>
      <c r="CP154" s="95">
        <f t="shared" si="224"/>
        <v>0</v>
      </c>
      <c r="CQ154" s="95">
        <f t="shared" si="224"/>
        <v>0</v>
      </c>
      <c r="CR154" s="95">
        <f t="shared" si="224"/>
        <v>0</v>
      </c>
      <c r="CS154" s="95">
        <f t="shared" si="224"/>
        <v>0</v>
      </c>
      <c r="CT154" s="95">
        <f t="shared" si="224"/>
        <v>0</v>
      </c>
      <c r="CU154" s="95">
        <f t="shared" si="224"/>
        <v>0</v>
      </c>
      <c r="CV154" s="95">
        <f t="shared" si="224"/>
        <v>0</v>
      </c>
      <c r="CW154" s="95">
        <f t="shared" si="224"/>
        <v>0</v>
      </c>
      <c r="CX154" s="95">
        <f t="shared" si="224"/>
        <v>0</v>
      </c>
      <c r="CY154" s="95">
        <f t="shared" si="224"/>
        <v>0</v>
      </c>
      <c r="CZ154" s="95">
        <f t="shared" si="224"/>
        <v>0</v>
      </c>
      <c r="DA154" s="95">
        <f t="shared" si="224"/>
        <v>0</v>
      </c>
      <c r="DB154" s="95">
        <f t="shared" si="224"/>
        <v>0</v>
      </c>
    </row>
    <row r="155" spans="1:106" ht="5.15" customHeight="1" x14ac:dyDescent="0.25">
      <c r="BN155" s="141"/>
      <c r="BO155" s="140"/>
      <c r="BP155" s="139"/>
      <c r="BQ155" s="101"/>
      <c r="BR155" s="161"/>
      <c r="BS155" s="101"/>
      <c r="BT155" s="161"/>
      <c r="BU155" s="99"/>
      <c r="BV155" s="137"/>
      <c r="BW155" s="135"/>
      <c r="BX155" s="137"/>
      <c r="BY155" s="96"/>
      <c r="BZ155" s="101"/>
      <c r="CA155" s="96"/>
      <c r="CB155" s="96"/>
      <c r="CC155" s="96"/>
      <c r="CD155" s="96"/>
      <c r="CE155" s="96"/>
      <c r="CF155" s="96"/>
      <c r="CG155" s="96"/>
      <c r="CH155" s="96"/>
      <c r="CI155" s="96"/>
      <c r="CJ155" s="96"/>
      <c r="CK155" s="96"/>
      <c r="CL155" s="96"/>
      <c r="CM155" s="96"/>
      <c r="CN155" s="96"/>
      <c r="CO155" s="96"/>
      <c r="CP155" s="96"/>
      <c r="CQ155" s="96"/>
      <c r="CR155" s="96"/>
      <c r="CS155" s="96"/>
      <c r="CT155" s="96"/>
      <c r="CU155" s="96"/>
      <c r="CV155" s="96"/>
      <c r="CW155" s="96"/>
      <c r="CX155" s="96"/>
      <c r="CY155" s="96"/>
      <c r="CZ155" s="96"/>
      <c r="DA155" s="96"/>
      <c r="DB155" s="96"/>
    </row>
    <row r="156" spans="1:106" ht="18" customHeight="1" x14ac:dyDescent="0.25">
      <c r="A156" s="28">
        <v>24</v>
      </c>
      <c r="B156" s="118" t="str">
        <f>VLOOKUP(A156,'Kopierhilfe TN-Daten'!$A$2:$D$31,4)</f>
        <v/>
      </c>
      <c r="C156" s="169"/>
      <c r="D156" s="194"/>
      <c r="E156" s="168"/>
      <c r="F156" s="198"/>
      <c r="G156" s="168"/>
      <c r="H156" s="198"/>
      <c r="I156" s="168"/>
      <c r="J156" s="198"/>
      <c r="K156" s="168"/>
      <c r="L156" s="198"/>
      <c r="M156" s="168"/>
      <c r="N156" s="198"/>
      <c r="O156" s="168"/>
      <c r="P156" s="198"/>
      <c r="Q156" s="168"/>
      <c r="R156" s="198"/>
      <c r="S156" s="168"/>
      <c r="T156" s="198"/>
      <c r="U156" s="168"/>
      <c r="V156" s="198"/>
      <c r="W156" s="168"/>
      <c r="X156" s="198"/>
      <c r="Y156" s="168"/>
      <c r="Z156" s="198"/>
      <c r="AA156" s="168"/>
      <c r="AB156" s="198"/>
      <c r="AC156" s="168"/>
      <c r="AD156" s="198"/>
      <c r="AE156" s="168"/>
      <c r="AF156" s="198"/>
      <c r="AG156" s="168"/>
      <c r="AH156" s="198"/>
      <c r="AI156" s="168"/>
      <c r="AJ156" s="198"/>
      <c r="AK156" s="168"/>
      <c r="AL156" s="198"/>
      <c r="AM156" s="168"/>
      <c r="AN156" s="198"/>
      <c r="AO156" s="168"/>
      <c r="AP156" s="198"/>
      <c r="AQ156" s="168"/>
      <c r="AR156" s="198"/>
      <c r="AS156" s="168"/>
      <c r="AT156" s="198"/>
      <c r="AU156" s="168"/>
      <c r="AV156" s="198"/>
      <c r="AW156" s="168"/>
      <c r="AX156" s="198"/>
      <c r="AY156" s="168"/>
      <c r="AZ156" s="198"/>
      <c r="BA156" s="168"/>
      <c r="BB156" s="198"/>
      <c r="BC156" s="168"/>
      <c r="BD156" s="198"/>
      <c r="BE156" s="168"/>
      <c r="BF156" s="198"/>
      <c r="BG156" s="168"/>
      <c r="BH156" s="194"/>
      <c r="BI156" s="106"/>
      <c r="BJ156" s="106"/>
      <c r="BK156" s="106"/>
      <c r="BL156" s="106"/>
      <c r="BM156" s="107" t="str">
        <f>IF(AND(B156="",BQ156&gt;0),"Bitte den Namen der Schülerin/des Schülers erfassen!","")</f>
        <v/>
      </c>
      <c r="BN156" s="140"/>
      <c r="BO156" s="140">
        <f t="shared" ref="BO156" si="225">IF(OR(BM156&lt;&gt;"",BM158&lt;&gt;"",BM160&lt;&gt;""),1,0)</f>
        <v>0</v>
      </c>
      <c r="BP156" s="139"/>
      <c r="BQ156" s="99">
        <f>SUMPRODUCT(($E$15:$BG$15=Haushaltsjahr)*(E156:BG156&lt;&gt;"")*(E160:BG160))</f>
        <v>0</v>
      </c>
      <c r="BR156" s="119">
        <f>SUMPRODUCT(($E$15:$BG$15=Haushaltsjahr)*(E156:BG156=$BR$16)*(E160:BG160))</f>
        <v>0</v>
      </c>
      <c r="BS156" s="99">
        <f>SUMPRODUCT(($E$15:$BG$15=Haushaltsjahr)*(E156:BG156=$BS$16)*(E160:BG160))</f>
        <v>0</v>
      </c>
      <c r="BT156" s="163">
        <f>IF(BQ156=0,0,ROUND(BR156/BQ156,4))</f>
        <v>0</v>
      </c>
      <c r="BU156" s="99">
        <f>IF(BW156="ja",0,IF(BT156&gt;=60%,BR156+BS156,BR156))</f>
        <v>0</v>
      </c>
      <c r="BV156" s="146"/>
      <c r="BW156" s="134" t="str">
        <f>IF(SUMPRODUCT((E156:BG156=$BR$16)*(E158:BG158="")*($E$15:$BG$15&lt;&gt;0))&gt;0,"ja",
IF(SUMPRODUCT((E156:BG156=$BS$16)*(E158:BG158="")*($E$15:$BG$15&lt;&gt;0))&gt;0,"ja","nein"))</f>
        <v>nein</v>
      </c>
      <c r="BX156" s="146"/>
      <c r="BY156" s="132" t="s">
        <v>10</v>
      </c>
      <c r="BZ156" s="99"/>
      <c r="CA156" s="119">
        <f t="shared" ref="CA156:DB156" si="226">IF(CA$16="",0,SUMPRODUCT(($E156:$BG156&lt;&gt;"")*($E160:$BG160)*($E$16:$BG$16=CA$16)))</f>
        <v>0</v>
      </c>
      <c r="CB156" s="119">
        <f t="shared" si="226"/>
        <v>0</v>
      </c>
      <c r="CC156" s="119">
        <f t="shared" si="226"/>
        <v>0</v>
      </c>
      <c r="CD156" s="119">
        <f t="shared" si="226"/>
        <v>0</v>
      </c>
      <c r="CE156" s="119">
        <f t="shared" si="226"/>
        <v>0</v>
      </c>
      <c r="CF156" s="119">
        <f t="shared" si="226"/>
        <v>0</v>
      </c>
      <c r="CG156" s="119">
        <f t="shared" si="226"/>
        <v>0</v>
      </c>
      <c r="CH156" s="119">
        <f t="shared" si="226"/>
        <v>0</v>
      </c>
      <c r="CI156" s="119">
        <f t="shared" si="226"/>
        <v>0</v>
      </c>
      <c r="CJ156" s="119">
        <f t="shared" si="226"/>
        <v>0</v>
      </c>
      <c r="CK156" s="119">
        <f t="shared" si="226"/>
        <v>0</v>
      </c>
      <c r="CL156" s="119">
        <f t="shared" si="226"/>
        <v>0</v>
      </c>
      <c r="CM156" s="119">
        <f t="shared" si="226"/>
        <v>0</v>
      </c>
      <c r="CN156" s="119">
        <f t="shared" si="226"/>
        <v>0</v>
      </c>
      <c r="CO156" s="119">
        <f t="shared" si="226"/>
        <v>0</v>
      </c>
      <c r="CP156" s="119">
        <f t="shared" si="226"/>
        <v>0</v>
      </c>
      <c r="CQ156" s="119">
        <f t="shared" si="226"/>
        <v>0</v>
      </c>
      <c r="CR156" s="119">
        <f t="shared" si="226"/>
        <v>0</v>
      </c>
      <c r="CS156" s="119">
        <f t="shared" si="226"/>
        <v>0</v>
      </c>
      <c r="CT156" s="119">
        <f t="shared" si="226"/>
        <v>0</v>
      </c>
      <c r="CU156" s="119">
        <f t="shared" si="226"/>
        <v>0</v>
      </c>
      <c r="CV156" s="119">
        <f t="shared" si="226"/>
        <v>0</v>
      </c>
      <c r="CW156" s="119">
        <f t="shared" si="226"/>
        <v>0</v>
      </c>
      <c r="CX156" s="119">
        <f t="shared" si="226"/>
        <v>0</v>
      </c>
      <c r="CY156" s="119">
        <f t="shared" si="226"/>
        <v>0</v>
      </c>
      <c r="CZ156" s="119">
        <f t="shared" si="226"/>
        <v>0</v>
      </c>
      <c r="DA156" s="119">
        <f t="shared" si="226"/>
        <v>0</v>
      </c>
      <c r="DB156" s="119">
        <f t="shared" si="226"/>
        <v>0</v>
      </c>
    </row>
    <row r="157" spans="1:106" ht="2.15" customHeight="1" x14ac:dyDescent="0.25">
      <c r="A157" s="29"/>
      <c r="B157" s="194"/>
      <c r="C157" s="118"/>
      <c r="D157" s="199"/>
      <c r="E157" s="196"/>
      <c r="F157" s="199"/>
      <c r="G157" s="196"/>
      <c r="H157" s="199"/>
      <c r="I157" s="196"/>
      <c r="J157" s="199"/>
      <c r="K157" s="196"/>
      <c r="L157" s="199"/>
      <c r="M157" s="196"/>
      <c r="N157" s="199"/>
      <c r="O157" s="196"/>
      <c r="P157" s="199"/>
      <c r="Q157" s="196"/>
      <c r="R157" s="199"/>
      <c r="S157" s="196"/>
      <c r="T157" s="199"/>
      <c r="U157" s="196"/>
      <c r="V157" s="199"/>
      <c r="W157" s="196"/>
      <c r="X157" s="199"/>
      <c r="Y157" s="196"/>
      <c r="Z157" s="199"/>
      <c r="AA157" s="196"/>
      <c r="AB157" s="199"/>
      <c r="AC157" s="196"/>
      <c r="AD157" s="199"/>
      <c r="AE157" s="196"/>
      <c r="AF157" s="199"/>
      <c r="AG157" s="196"/>
      <c r="AH157" s="199"/>
      <c r="AI157" s="196"/>
      <c r="AJ157" s="199"/>
      <c r="AK157" s="196"/>
      <c r="AL157" s="199"/>
      <c r="AM157" s="196"/>
      <c r="AN157" s="199"/>
      <c r="AO157" s="196"/>
      <c r="AP157" s="199"/>
      <c r="AQ157" s="196"/>
      <c r="AR157" s="199"/>
      <c r="AS157" s="196"/>
      <c r="AT157" s="199"/>
      <c r="AU157" s="196"/>
      <c r="AV157" s="199"/>
      <c r="AW157" s="196"/>
      <c r="AX157" s="199"/>
      <c r="AY157" s="196"/>
      <c r="AZ157" s="199"/>
      <c r="BA157" s="196"/>
      <c r="BB157" s="199"/>
      <c r="BC157" s="196"/>
      <c r="BD157" s="199"/>
      <c r="BE157" s="196"/>
      <c r="BF157" s="199"/>
      <c r="BG157" s="197"/>
      <c r="BH157" s="194"/>
      <c r="BI157" s="195"/>
      <c r="BJ157" s="195"/>
      <c r="BK157" s="195"/>
      <c r="BL157" s="195"/>
      <c r="BM157" s="107"/>
      <c r="BN157" s="140"/>
      <c r="BO157" s="140">
        <f t="shared" ref="BO157" si="227">BO156</f>
        <v>0</v>
      </c>
      <c r="BP157" s="139"/>
      <c r="BQ157" s="99"/>
      <c r="BR157" s="119"/>
      <c r="BS157" s="99"/>
      <c r="BT157" s="163"/>
      <c r="BU157" s="99"/>
      <c r="BV157" s="146"/>
      <c r="BW157" s="134"/>
      <c r="BX157" s="146"/>
      <c r="BY157" s="132"/>
      <c r="BZ157" s="99"/>
      <c r="CA157" s="119"/>
      <c r="CB157" s="119"/>
      <c r="CC157" s="119"/>
      <c r="CD157" s="119"/>
      <c r="CE157" s="119"/>
      <c r="CF157" s="119"/>
      <c r="CG157" s="119"/>
      <c r="CH157" s="119"/>
      <c r="CI157" s="119"/>
      <c r="CJ157" s="119"/>
      <c r="CK157" s="119"/>
      <c r="CL157" s="119"/>
      <c r="CM157" s="119"/>
      <c r="CN157" s="119"/>
      <c r="CO157" s="119"/>
      <c r="CP157" s="119"/>
      <c r="CQ157" s="119"/>
      <c r="CR157" s="119"/>
      <c r="CS157" s="119"/>
      <c r="CT157" s="119"/>
      <c r="CU157" s="119"/>
      <c r="CV157" s="119"/>
      <c r="CW157" s="119"/>
      <c r="CX157" s="119"/>
      <c r="CY157" s="119"/>
      <c r="CZ157" s="119"/>
      <c r="DA157" s="119"/>
      <c r="DB157" s="119"/>
    </row>
    <row r="158" spans="1:106" ht="18" customHeight="1" x14ac:dyDescent="0.25">
      <c r="A158" s="29"/>
      <c r="B158" s="120"/>
      <c r="C158" s="193"/>
      <c r="D158" s="199"/>
      <c r="E158" s="169"/>
      <c r="F158" s="199"/>
      <c r="G158" s="169"/>
      <c r="H158" s="199"/>
      <c r="I158" s="169"/>
      <c r="J158" s="199"/>
      <c r="K158" s="169"/>
      <c r="L158" s="199"/>
      <c r="M158" s="169"/>
      <c r="N158" s="199"/>
      <c r="O158" s="169"/>
      <c r="P158" s="199"/>
      <c r="Q158" s="169"/>
      <c r="R158" s="199"/>
      <c r="S158" s="169"/>
      <c r="T158" s="199"/>
      <c r="U158" s="169"/>
      <c r="V158" s="199"/>
      <c r="W158" s="169"/>
      <c r="X158" s="199"/>
      <c r="Y158" s="169"/>
      <c r="Z158" s="199"/>
      <c r="AA158" s="169"/>
      <c r="AB158" s="199"/>
      <c r="AC158" s="169"/>
      <c r="AD158" s="199"/>
      <c r="AE158" s="169"/>
      <c r="AF158" s="199"/>
      <c r="AG158" s="169"/>
      <c r="AH158" s="199"/>
      <c r="AI158" s="169"/>
      <c r="AJ158" s="199"/>
      <c r="AK158" s="169"/>
      <c r="AL158" s="199"/>
      <c r="AM158" s="169"/>
      <c r="AN158" s="199"/>
      <c r="AO158" s="169"/>
      <c r="AP158" s="199"/>
      <c r="AQ158" s="169"/>
      <c r="AR158" s="199"/>
      <c r="AS158" s="169"/>
      <c r="AT158" s="199"/>
      <c r="AU158" s="169"/>
      <c r="AV158" s="199"/>
      <c r="AW158" s="169"/>
      <c r="AX158" s="199"/>
      <c r="AY158" s="169"/>
      <c r="AZ158" s="199"/>
      <c r="BA158" s="169"/>
      <c r="BB158" s="199"/>
      <c r="BC158" s="169"/>
      <c r="BD158" s="199"/>
      <c r="BE158" s="169"/>
      <c r="BF158" s="199"/>
      <c r="BG158" s="169"/>
      <c r="BH158" s="194"/>
      <c r="BI158" s="105" t="str">
        <f>IF(OR(Gesamtstunden=0,SUM($E$15:$BG$15)=0,B156=""),"",BQ156)</f>
        <v/>
      </c>
      <c r="BJ158" s="105" t="str">
        <f>IF(OR(Gesamtstunden=0,SUM($E$15:$BG$15)=0,B156=""),"",BR156)</f>
        <v/>
      </c>
      <c r="BK158" s="109" t="str">
        <f t="shared" ref="BK158" si="228">IF(BI158="","",IF(BI158=0,0,BT156))</f>
        <v/>
      </c>
      <c r="BL158" s="105" t="str">
        <f>IF(OR(Gesamtstunden=0,SUM($E$15:$BG$15)=0,B156=""),"",BU156)</f>
        <v/>
      </c>
      <c r="BM158" s="107" t="str">
        <f>IF(BW156="ja","Es fehlen Angaben zum Berufsfeld!","")</f>
        <v/>
      </c>
      <c r="BN158" s="140"/>
      <c r="BO158" s="140">
        <f t="shared" ref="BO158" si="229">BO156</f>
        <v>0</v>
      </c>
      <c r="BP158" s="139"/>
      <c r="BQ158" s="99"/>
      <c r="BR158" s="119"/>
      <c r="BS158" s="99"/>
      <c r="BT158" s="163"/>
      <c r="BU158" s="99"/>
      <c r="BV158" s="146"/>
      <c r="BW158" s="133"/>
      <c r="BX158" s="146"/>
      <c r="BY158" s="132" t="s">
        <v>168</v>
      </c>
      <c r="BZ158" s="99">
        <f>IF(Gesamtstunden=0,0,IF(SUM(CA158:DB158)&gt;0,1,IF(AND(BQ156&gt;0,Gesamtstunden&lt;BQ156),1,0)))</f>
        <v>0</v>
      </c>
      <c r="CA158" s="95">
        <f>IF(CA$16="",0,IF(CA156&gt;CA$15,1,0))</f>
        <v>0</v>
      </c>
      <c r="CB158" s="95">
        <f t="shared" ref="CB158:DB158" si="230">IF(CB$16="",0,IF(CB156&gt;CB$15,1,0))</f>
        <v>0</v>
      </c>
      <c r="CC158" s="95">
        <f t="shared" si="230"/>
        <v>0</v>
      </c>
      <c r="CD158" s="95">
        <f t="shared" si="230"/>
        <v>0</v>
      </c>
      <c r="CE158" s="95">
        <f t="shared" si="230"/>
        <v>0</v>
      </c>
      <c r="CF158" s="95">
        <f t="shared" si="230"/>
        <v>0</v>
      </c>
      <c r="CG158" s="95">
        <f t="shared" si="230"/>
        <v>0</v>
      </c>
      <c r="CH158" s="95">
        <f t="shared" si="230"/>
        <v>0</v>
      </c>
      <c r="CI158" s="95">
        <f t="shared" si="230"/>
        <v>0</v>
      </c>
      <c r="CJ158" s="95">
        <f t="shared" si="230"/>
        <v>0</v>
      </c>
      <c r="CK158" s="95">
        <f t="shared" si="230"/>
        <v>0</v>
      </c>
      <c r="CL158" s="95">
        <f t="shared" si="230"/>
        <v>0</v>
      </c>
      <c r="CM158" s="95">
        <f t="shared" si="230"/>
        <v>0</v>
      </c>
      <c r="CN158" s="95">
        <f t="shared" si="230"/>
        <v>0</v>
      </c>
      <c r="CO158" s="95">
        <f t="shared" si="230"/>
        <v>0</v>
      </c>
      <c r="CP158" s="95">
        <f t="shared" si="230"/>
        <v>0</v>
      </c>
      <c r="CQ158" s="95">
        <f t="shared" si="230"/>
        <v>0</v>
      </c>
      <c r="CR158" s="95">
        <f t="shared" si="230"/>
        <v>0</v>
      </c>
      <c r="CS158" s="95">
        <f t="shared" si="230"/>
        <v>0</v>
      </c>
      <c r="CT158" s="95">
        <f t="shared" si="230"/>
        <v>0</v>
      </c>
      <c r="CU158" s="95">
        <f t="shared" si="230"/>
        <v>0</v>
      </c>
      <c r="CV158" s="95">
        <f t="shared" si="230"/>
        <v>0</v>
      </c>
      <c r="CW158" s="95">
        <f t="shared" si="230"/>
        <v>0</v>
      </c>
      <c r="CX158" s="95">
        <f t="shared" si="230"/>
        <v>0</v>
      </c>
      <c r="CY158" s="95">
        <f t="shared" si="230"/>
        <v>0</v>
      </c>
      <c r="CZ158" s="95">
        <f t="shared" si="230"/>
        <v>0</v>
      </c>
      <c r="DA158" s="95">
        <f t="shared" si="230"/>
        <v>0</v>
      </c>
      <c r="DB158" s="95">
        <f t="shared" si="230"/>
        <v>0</v>
      </c>
    </row>
    <row r="159" spans="1:106" ht="2.15" customHeight="1" x14ac:dyDescent="0.25">
      <c r="A159" s="29"/>
      <c r="B159" s="120"/>
      <c r="C159" s="193"/>
      <c r="D159" s="199"/>
      <c r="E159" s="207"/>
      <c r="F159" s="199"/>
      <c r="G159" s="207"/>
      <c r="H159" s="199"/>
      <c r="I159" s="207"/>
      <c r="J159" s="199"/>
      <c r="K159" s="207"/>
      <c r="L159" s="199"/>
      <c r="M159" s="207"/>
      <c r="N159" s="199"/>
      <c r="O159" s="207"/>
      <c r="P159" s="199"/>
      <c r="Q159" s="207"/>
      <c r="R159" s="199"/>
      <c r="S159" s="207"/>
      <c r="T159" s="199"/>
      <c r="U159" s="193"/>
      <c r="V159" s="199"/>
      <c r="W159" s="207"/>
      <c r="X159" s="199"/>
      <c r="Y159" s="207"/>
      <c r="Z159" s="199"/>
      <c r="AA159" s="207"/>
      <c r="AB159" s="199"/>
      <c r="AC159" s="208"/>
      <c r="AD159" s="199"/>
      <c r="AE159" s="208"/>
      <c r="AF159" s="199"/>
      <c r="AG159" s="208"/>
      <c r="AH159" s="199"/>
      <c r="AI159" s="208"/>
      <c r="AJ159" s="199"/>
      <c r="AK159" s="208"/>
      <c r="AL159" s="199"/>
      <c r="AM159" s="208"/>
      <c r="AN159" s="199"/>
      <c r="AO159" s="208"/>
      <c r="AP159" s="199"/>
      <c r="AQ159" s="208"/>
      <c r="AR159" s="199"/>
      <c r="AS159" s="208"/>
      <c r="AT159" s="199"/>
      <c r="AU159" s="208"/>
      <c r="AV159" s="199"/>
      <c r="AW159" s="208"/>
      <c r="AX159" s="199"/>
      <c r="AY159" s="208"/>
      <c r="AZ159" s="199"/>
      <c r="BA159" s="208"/>
      <c r="BB159" s="199"/>
      <c r="BC159" s="208"/>
      <c r="BD159" s="199"/>
      <c r="BE159" s="208"/>
      <c r="BF159" s="199"/>
      <c r="BG159" s="209"/>
      <c r="BH159" s="194"/>
      <c r="BI159" s="105"/>
      <c r="BJ159" s="105"/>
      <c r="BK159" s="109"/>
      <c r="BL159" s="105"/>
      <c r="BM159" s="107"/>
      <c r="BN159" s="140"/>
      <c r="BO159" s="140">
        <f t="shared" ref="BO159" si="231">BO156</f>
        <v>0</v>
      </c>
      <c r="BP159" s="139"/>
      <c r="BQ159" s="99"/>
      <c r="BR159" s="119"/>
      <c r="BS159" s="99"/>
      <c r="BT159" s="163"/>
      <c r="BU159" s="99"/>
      <c r="BV159" s="146"/>
      <c r="BW159" s="133"/>
      <c r="BX159" s="146"/>
      <c r="BY159" s="132"/>
      <c r="BZ159" s="99"/>
      <c r="CA159" s="95"/>
      <c r="CB159" s="95"/>
      <c r="CC159" s="95"/>
      <c r="CD159" s="95"/>
      <c r="CE159" s="95"/>
      <c r="CF159" s="95"/>
      <c r="CG159" s="95"/>
      <c r="CH159" s="95"/>
      <c r="CI159" s="95"/>
      <c r="CJ159" s="95"/>
      <c r="CK159" s="95"/>
      <c r="CL159" s="95"/>
      <c r="CM159" s="95"/>
      <c r="CN159" s="95"/>
      <c r="CO159" s="95"/>
      <c r="CP159" s="95"/>
      <c r="CQ159" s="95"/>
      <c r="CR159" s="95"/>
      <c r="CS159" s="95"/>
      <c r="CT159" s="95"/>
      <c r="CU159" s="95"/>
      <c r="CV159" s="95"/>
      <c r="CW159" s="95"/>
      <c r="CX159" s="95"/>
      <c r="CY159" s="95"/>
      <c r="CZ159" s="95"/>
      <c r="DA159" s="95"/>
      <c r="DB159" s="95"/>
    </row>
    <row r="160" spans="1:106" ht="18" customHeight="1" x14ac:dyDescent="0.25">
      <c r="A160" s="30"/>
      <c r="B160" s="115"/>
      <c r="C160" s="112"/>
      <c r="D160" s="194"/>
      <c r="E160" s="170"/>
      <c r="F160" s="200"/>
      <c r="G160" s="170"/>
      <c r="H160" s="200"/>
      <c r="I160" s="170"/>
      <c r="J160" s="200"/>
      <c r="K160" s="170"/>
      <c r="L160" s="200"/>
      <c r="M160" s="170"/>
      <c r="N160" s="200"/>
      <c r="O160" s="170"/>
      <c r="P160" s="200"/>
      <c r="Q160" s="170"/>
      <c r="R160" s="200"/>
      <c r="S160" s="170"/>
      <c r="T160" s="200"/>
      <c r="U160" s="170"/>
      <c r="V160" s="200"/>
      <c r="W160" s="170"/>
      <c r="X160" s="200"/>
      <c r="Y160" s="170"/>
      <c r="Z160" s="200"/>
      <c r="AA160" s="170"/>
      <c r="AB160" s="200"/>
      <c r="AC160" s="170"/>
      <c r="AD160" s="200"/>
      <c r="AE160" s="170"/>
      <c r="AF160" s="200"/>
      <c r="AG160" s="170"/>
      <c r="AH160" s="200"/>
      <c r="AI160" s="170"/>
      <c r="AJ160" s="200"/>
      <c r="AK160" s="170"/>
      <c r="AL160" s="200"/>
      <c r="AM160" s="170"/>
      <c r="AN160" s="200"/>
      <c r="AO160" s="170"/>
      <c r="AP160" s="200"/>
      <c r="AQ160" s="170"/>
      <c r="AR160" s="200"/>
      <c r="AS160" s="170"/>
      <c r="AT160" s="200"/>
      <c r="AU160" s="170"/>
      <c r="AV160" s="200"/>
      <c r="AW160" s="170"/>
      <c r="AX160" s="200"/>
      <c r="AY160" s="170"/>
      <c r="AZ160" s="200"/>
      <c r="BA160" s="170"/>
      <c r="BB160" s="200"/>
      <c r="BC160" s="170"/>
      <c r="BD160" s="200"/>
      <c r="BE160" s="170"/>
      <c r="BF160" s="200"/>
      <c r="BG160" s="170"/>
      <c r="BH160" s="194"/>
      <c r="BI160" s="116"/>
      <c r="BJ160" s="116"/>
      <c r="BK160" s="117"/>
      <c r="BL160" s="116"/>
      <c r="BM160" s="107" t="str">
        <f>IF(AND(BZ158=1,BZ160=0),"Bitte die max. Anzahl an Gesamtstunden bzw. Stunden pro Tag beachten!",IF(AND(BZ158=0,BZ160=1),"Es fehlen Angaben zu den Kursstunden!",IF(AND(BZ158=1,BZ160=1),"Bitte die max. Anzahl an Stunden pro Tag beachten!",IF(AND(C156="nein",BI158&gt;30),"Die max. Stundenzahl ist überschritten!",""))))</f>
        <v/>
      </c>
      <c r="BN160" s="140" t="str">
        <f t="shared" ref="BN160" si="232">IF(B156&lt;&gt;"",1,"")</f>
        <v/>
      </c>
      <c r="BO160" s="140">
        <f t="shared" ref="BO160" si="233">BO156</f>
        <v>0</v>
      </c>
      <c r="BP160" s="139"/>
      <c r="BQ160" s="99"/>
      <c r="BR160" s="119"/>
      <c r="BS160" s="99"/>
      <c r="BT160" s="163"/>
      <c r="BU160" s="99"/>
      <c r="BV160" s="146"/>
      <c r="BW160" s="133"/>
      <c r="BX160" s="146"/>
      <c r="BY160" s="132" t="s">
        <v>169</v>
      </c>
      <c r="BZ160" s="99">
        <f>IF(Gesamtstunden=0,0,IF(SUM(CA160:DB160)&gt;0,1,IF(AND(BQ156&gt;0,Gesamtstunden&gt;BQ156),1,0)))</f>
        <v>0</v>
      </c>
      <c r="CA160" s="95">
        <f>IF(OR($B156="",CA$16=""),0,IF(CA156&lt;CA$15,1,0))</f>
        <v>0</v>
      </c>
      <c r="CB160" s="95">
        <f t="shared" ref="CB160:DB160" si="234">IF(OR($B156="",CB$16=""),0,IF(CB156&lt;CB$15,1,0))</f>
        <v>0</v>
      </c>
      <c r="CC160" s="95">
        <f t="shared" si="234"/>
        <v>0</v>
      </c>
      <c r="CD160" s="95">
        <f t="shared" si="234"/>
        <v>0</v>
      </c>
      <c r="CE160" s="95">
        <f t="shared" si="234"/>
        <v>0</v>
      </c>
      <c r="CF160" s="95">
        <f t="shared" si="234"/>
        <v>0</v>
      </c>
      <c r="CG160" s="95">
        <f t="shared" si="234"/>
        <v>0</v>
      </c>
      <c r="CH160" s="95">
        <f t="shared" si="234"/>
        <v>0</v>
      </c>
      <c r="CI160" s="95">
        <f t="shared" si="234"/>
        <v>0</v>
      </c>
      <c r="CJ160" s="95">
        <f t="shared" si="234"/>
        <v>0</v>
      </c>
      <c r="CK160" s="95">
        <f t="shared" si="234"/>
        <v>0</v>
      </c>
      <c r="CL160" s="95">
        <f t="shared" si="234"/>
        <v>0</v>
      </c>
      <c r="CM160" s="95">
        <f t="shared" si="234"/>
        <v>0</v>
      </c>
      <c r="CN160" s="95">
        <f t="shared" si="234"/>
        <v>0</v>
      </c>
      <c r="CO160" s="95">
        <f t="shared" si="234"/>
        <v>0</v>
      </c>
      <c r="CP160" s="95">
        <f t="shared" si="234"/>
        <v>0</v>
      </c>
      <c r="CQ160" s="95">
        <f t="shared" si="234"/>
        <v>0</v>
      </c>
      <c r="CR160" s="95">
        <f t="shared" si="234"/>
        <v>0</v>
      </c>
      <c r="CS160" s="95">
        <f t="shared" si="234"/>
        <v>0</v>
      </c>
      <c r="CT160" s="95">
        <f t="shared" si="234"/>
        <v>0</v>
      </c>
      <c r="CU160" s="95">
        <f t="shared" si="234"/>
        <v>0</v>
      </c>
      <c r="CV160" s="95">
        <f t="shared" si="234"/>
        <v>0</v>
      </c>
      <c r="CW160" s="95">
        <f t="shared" si="234"/>
        <v>0</v>
      </c>
      <c r="CX160" s="95">
        <f t="shared" si="234"/>
        <v>0</v>
      </c>
      <c r="CY160" s="95">
        <f t="shared" si="234"/>
        <v>0</v>
      </c>
      <c r="CZ160" s="95">
        <f t="shared" si="234"/>
        <v>0</v>
      </c>
      <c r="DA160" s="95">
        <f t="shared" si="234"/>
        <v>0</v>
      </c>
      <c r="DB160" s="95">
        <f t="shared" si="234"/>
        <v>0</v>
      </c>
    </row>
    <row r="161" spans="1:106" ht="5.15" customHeight="1" x14ac:dyDescent="0.25">
      <c r="BN161" s="141"/>
      <c r="BO161" s="140"/>
      <c r="BP161" s="139"/>
      <c r="BQ161" s="101"/>
      <c r="BR161" s="161"/>
      <c r="BS161" s="101"/>
      <c r="BT161" s="161"/>
      <c r="BU161" s="99"/>
      <c r="BV161" s="137"/>
      <c r="BW161" s="135"/>
      <c r="BX161" s="137"/>
      <c r="BY161" s="96"/>
      <c r="BZ161" s="101"/>
      <c r="CA161" s="96"/>
      <c r="CB161" s="96"/>
      <c r="CC161" s="96"/>
      <c r="CD161" s="96"/>
      <c r="CE161" s="96"/>
      <c r="CF161" s="96"/>
      <c r="CG161" s="96"/>
      <c r="CH161" s="96"/>
      <c r="CI161" s="96"/>
      <c r="CJ161" s="96"/>
      <c r="CK161" s="96"/>
      <c r="CL161" s="96"/>
      <c r="CM161" s="96"/>
      <c r="CN161" s="96"/>
      <c r="CO161" s="96"/>
      <c r="CP161" s="96"/>
      <c r="CQ161" s="96"/>
      <c r="CR161" s="96"/>
      <c r="CS161" s="96"/>
      <c r="CT161" s="96"/>
      <c r="CU161" s="96"/>
      <c r="CV161" s="96"/>
      <c r="CW161" s="96"/>
      <c r="CX161" s="96"/>
      <c r="CY161" s="96"/>
      <c r="CZ161" s="96"/>
      <c r="DA161" s="96"/>
      <c r="DB161" s="96"/>
    </row>
    <row r="162" spans="1:106" ht="18" customHeight="1" x14ac:dyDescent="0.25">
      <c r="A162" s="28">
        <v>25</v>
      </c>
      <c r="B162" s="118" t="str">
        <f>VLOOKUP(A162,'Kopierhilfe TN-Daten'!$A$2:$D$31,4)</f>
        <v/>
      </c>
      <c r="C162" s="169"/>
      <c r="D162" s="194"/>
      <c r="E162" s="168"/>
      <c r="F162" s="198"/>
      <c r="G162" s="168"/>
      <c r="H162" s="198"/>
      <c r="I162" s="168"/>
      <c r="J162" s="198"/>
      <c r="K162" s="168"/>
      <c r="L162" s="198"/>
      <c r="M162" s="168"/>
      <c r="N162" s="198"/>
      <c r="O162" s="168"/>
      <c r="P162" s="198"/>
      <c r="Q162" s="168"/>
      <c r="R162" s="198"/>
      <c r="S162" s="168"/>
      <c r="T162" s="198"/>
      <c r="U162" s="168"/>
      <c r="V162" s="198"/>
      <c r="W162" s="168"/>
      <c r="X162" s="198"/>
      <c r="Y162" s="168"/>
      <c r="Z162" s="198"/>
      <c r="AA162" s="168"/>
      <c r="AB162" s="198"/>
      <c r="AC162" s="168"/>
      <c r="AD162" s="198"/>
      <c r="AE162" s="168"/>
      <c r="AF162" s="198"/>
      <c r="AG162" s="168"/>
      <c r="AH162" s="198"/>
      <c r="AI162" s="168"/>
      <c r="AJ162" s="198"/>
      <c r="AK162" s="168"/>
      <c r="AL162" s="198"/>
      <c r="AM162" s="168"/>
      <c r="AN162" s="198"/>
      <c r="AO162" s="168"/>
      <c r="AP162" s="198"/>
      <c r="AQ162" s="168"/>
      <c r="AR162" s="198"/>
      <c r="AS162" s="168"/>
      <c r="AT162" s="198"/>
      <c r="AU162" s="168"/>
      <c r="AV162" s="198"/>
      <c r="AW162" s="168"/>
      <c r="AX162" s="198"/>
      <c r="AY162" s="168"/>
      <c r="AZ162" s="198"/>
      <c r="BA162" s="168"/>
      <c r="BB162" s="198"/>
      <c r="BC162" s="168"/>
      <c r="BD162" s="198"/>
      <c r="BE162" s="168"/>
      <c r="BF162" s="198"/>
      <c r="BG162" s="168"/>
      <c r="BH162" s="194"/>
      <c r="BI162" s="106"/>
      <c r="BJ162" s="106"/>
      <c r="BK162" s="106"/>
      <c r="BL162" s="106"/>
      <c r="BM162" s="107" t="str">
        <f>IF(AND(B162="",BQ162&gt;0),"Bitte den Namen der Schülerin/des Schülers erfassen!","")</f>
        <v/>
      </c>
      <c r="BN162" s="140"/>
      <c r="BO162" s="140">
        <f t="shared" ref="BO162" si="235">IF(OR(BM162&lt;&gt;"",BM164&lt;&gt;"",BM166&lt;&gt;""),1,0)</f>
        <v>0</v>
      </c>
      <c r="BP162" s="139"/>
      <c r="BQ162" s="99">
        <f>SUMPRODUCT(($E$15:$BG$15=Haushaltsjahr)*(E162:BG162&lt;&gt;"")*(E166:BG166))</f>
        <v>0</v>
      </c>
      <c r="BR162" s="119">
        <f>SUMPRODUCT(($E$15:$BG$15=Haushaltsjahr)*(E162:BG162=$BR$16)*(E166:BG166))</f>
        <v>0</v>
      </c>
      <c r="BS162" s="99">
        <f>SUMPRODUCT(($E$15:$BG$15=Haushaltsjahr)*(E162:BG162=$BS$16)*(E166:BG166))</f>
        <v>0</v>
      </c>
      <c r="BT162" s="163">
        <f>IF(BQ162=0,0,ROUND(BR162/BQ162,4))</f>
        <v>0</v>
      </c>
      <c r="BU162" s="99">
        <f>IF(BW162="ja",0,IF(BT162&gt;=60%,BR162+BS162,BR162))</f>
        <v>0</v>
      </c>
      <c r="BV162" s="146"/>
      <c r="BW162" s="134" t="str">
        <f>IF(SUMPRODUCT((E162:BG162=$BR$16)*(E164:BG164="")*($E$15:$BG$15&lt;&gt;0))&gt;0,"ja",
IF(SUMPRODUCT((E162:BG162=$BS$16)*(E164:BG164="")*($E$15:$BG$15&lt;&gt;0))&gt;0,"ja","nein"))</f>
        <v>nein</v>
      </c>
      <c r="BX162" s="146"/>
      <c r="BY162" s="132" t="s">
        <v>10</v>
      </c>
      <c r="BZ162" s="99"/>
      <c r="CA162" s="119">
        <f t="shared" ref="CA162:DB162" si="236">IF(CA$16="",0,SUMPRODUCT(($E162:$BG162&lt;&gt;"")*($E166:$BG166)*($E$16:$BG$16=CA$16)))</f>
        <v>0</v>
      </c>
      <c r="CB162" s="119">
        <f t="shared" si="236"/>
        <v>0</v>
      </c>
      <c r="CC162" s="119">
        <f t="shared" si="236"/>
        <v>0</v>
      </c>
      <c r="CD162" s="119">
        <f t="shared" si="236"/>
        <v>0</v>
      </c>
      <c r="CE162" s="119">
        <f t="shared" si="236"/>
        <v>0</v>
      </c>
      <c r="CF162" s="119">
        <f t="shared" si="236"/>
        <v>0</v>
      </c>
      <c r="CG162" s="119">
        <f t="shared" si="236"/>
        <v>0</v>
      </c>
      <c r="CH162" s="119">
        <f t="shared" si="236"/>
        <v>0</v>
      </c>
      <c r="CI162" s="119">
        <f t="shared" si="236"/>
        <v>0</v>
      </c>
      <c r="CJ162" s="119">
        <f t="shared" si="236"/>
        <v>0</v>
      </c>
      <c r="CK162" s="119">
        <f t="shared" si="236"/>
        <v>0</v>
      </c>
      <c r="CL162" s="119">
        <f t="shared" si="236"/>
        <v>0</v>
      </c>
      <c r="CM162" s="119">
        <f t="shared" si="236"/>
        <v>0</v>
      </c>
      <c r="CN162" s="119">
        <f t="shared" si="236"/>
        <v>0</v>
      </c>
      <c r="CO162" s="119">
        <f t="shared" si="236"/>
        <v>0</v>
      </c>
      <c r="CP162" s="119">
        <f t="shared" si="236"/>
        <v>0</v>
      </c>
      <c r="CQ162" s="119">
        <f t="shared" si="236"/>
        <v>0</v>
      </c>
      <c r="CR162" s="119">
        <f t="shared" si="236"/>
        <v>0</v>
      </c>
      <c r="CS162" s="119">
        <f t="shared" si="236"/>
        <v>0</v>
      </c>
      <c r="CT162" s="119">
        <f t="shared" si="236"/>
        <v>0</v>
      </c>
      <c r="CU162" s="119">
        <f t="shared" si="236"/>
        <v>0</v>
      </c>
      <c r="CV162" s="119">
        <f t="shared" si="236"/>
        <v>0</v>
      </c>
      <c r="CW162" s="119">
        <f t="shared" si="236"/>
        <v>0</v>
      </c>
      <c r="CX162" s="119">
        <f t="shared" si="236"/>
        <v>0</v>
      </c>
      <c r="CY162" s="119">
        <f t="shared" si="236"/>
        <v>0</v>
      </c>
      <c r="CZ162" s="119">
        <f t="shared" si="236"/>
        <v>0</v>
      </c>
      <c r="DA162" s="119">
        <f t="shared" si="236"/>
        <v>0</v>
      </c>
      <c r="DB162" s="119">
        <f t="shared" si="236"/>
        <v>0</v>
      </c>
    </row>
    <row r="163" spans="1:106" ht="2.15" customHeight="1" x14ac:dyDescent="0.25">
      <c r="A163" s="29"/>
      <c r="B163" s="194"/>
      <c r="C163" s="118"/>
      <c r="D163" s="199"/>
      <c r="E163" s="196"/>
      <c r="F163" s="199"/>
      <c r="G163" s="196"/>
      <c r="H163" s="199"/>
      <c r="I163" s="196"/>
      <c r="J163" s="199"/>
      <c r="K163" s="196"/>
      <c r="L163" s="199"/>
      <c r="M163" s="196"/>
      <c r="N163" s="199"/>
      <c r="O163" s="196"/>
      <c r="P163" s="199"/>
      <c r="Q163" s="196"/>
      <c r="R163" s="199"/>
      <c r="S163" s="196"/>
      <c r="T163" s="199"/>
      <c r="U163" s="196"/>
      <c r="V163" s="199"/>
      <c r="W163" s="196"/>
      <c r="X163" s="199"/>
      <c r="Y163" s="196"/>
      <c r="Z163" s="199"/>
      <c r="AA163" s="196"/>
      <c r="AB163" s="199"/>
      <c r="AC163" s="196"/>
      <c r="AD163" s="199"/>
      <c r="AE163" s="196"/>
      <c r="AF163" s="199"/>
      <c r="AG163" s="196"/>
      <c r="AH163" s="199"/>
      <c r="AI163" s="196"/>
      <c r="AJ163" s="199"/>
      <c r="AK163" s="196"/>
      <c r="AL163" s="199"/>
      <c r="AM163" s="196"/>
      <c r="AN163" s="199"/>
      <c r="AO163" s="196"/>
      <c r="AP163" s="199"/>
      <c r="AQ163" s="196"/>
      <c r="AR163" s="199"/>
      <c r="AS163" s="196"/>
      <c r="AT163" s="199"/>
      <c r="AU163" s="196"/>
      <c r="AV163" s="199"/>
      <c r="AW163" s="196"/>
      <c r="AX163" s="199"/>
      <c r="AY163" s="196"/>
      <c r="AZ163" s="199"/>
      <c r="BA163" s="196"/>
      <c r="BB163" s="199"/>
      <c r="BC163" s="196"/>
      <c r="BD163" s="199"/>
      <c r="BE163" s="196"/>
      <c r="BF163" s="199"/>
      <c r="BG163" s="197"/>
      <c r="BH163" s="194"/>
      <c r="BI163" s="195"/>
      <c r="BJ163" s="195"/>
      <c r="BK163" s="195"/>
      <c r="BL163" s="195"/>
      <c r="BM163" s="107"/>
      <c r="BN163" s="140"/>
      <c r="BO163" s="140">
        <f t="shared" ref="BO163" si="237">BO162</f>
        <v>0</v>
      </c>
      <c r="BP163" s="139"/>
      <c r="BQ163" s="99"/>
      <c r="BR163" s="119"/>
      <c r="BS163" s="99"/>
      <c r="BT163" s="163"/>
      <c r="BU163" s="99"/>
      <c r="BV163" s="146"/>
      <c r="BW163" s="134"/>
      <c r="BX163" s="146"/>
      <c r="BY163" s="132"/>
      <c r="BZ163" s="99"/>
      <c r="CA163" s="119"/>
      <c r="CB163" s="119"/>
      <c r="CC163" s="119"/>
      <c r="CD163" s="119"/>
      <c r="CE163" s="119"/>
      <c r="CF163" s="119"/>
      <c r="CG163" s="119"/>
      <c r="CH163" s="119"/>
      <c r="CI163" s="119"/>
      <c r="CJ163" s="119"/>
      <c r="CK163" s="119"/>
      <c r="CL163" s="119"/>
      <c r="CM163" s="119"/>
      <c r="CN163" s="119"/>
      <c r="CO163" s="119"/>
      <c r="CP163" s="119"/>
      <c r="CQ163" s="119"/>
      <c r="CR163" s="119"/>
      <c r="CS163" s="119"/>
      <c r="CT163" s="119"/>
      <c r="CU163" s="119"/>
      <c r="CV163" s="119"/>
      <c r="CW163" s="119"/>
      <c r="CX163" s="119"/>
      <c r="CY163" s="119"/>
      <c r="CZ163" s="119"/>
      <c r="DA163" s="119"/>
      <c r="DB163" s="119"/>
    </row>
    <row r="164" spans="1:106" ht="18" customHeight="1" x14ac:dyDescent="0.25">
      <c r="A164" s="29"/>
      <c r="B164" s="120"/>
      <c r="C164" s="193"/>
      <c r="D164" s="199"/>
      <c r="E164" s="169"/>
      <c r="F164" s="199"/>
      <c r="G164" s="169"/>
      <c r="H164" s="199"/>
      <c r="I164" s="169"/>
      <c r="J164" s="199"/>
      <c r="K164" s="169"/>
      <c r="L164" s="199"/>
      <c r="M164" s="169"/>
      <c r="N164" s="199"/>
      <c r="O164" s="169"/>
      <c r="P164" s="199"/>
      <c r="Q164" s="169"/>
      <c r="R164" s="199"/>
      <c r="S164" s="169"/>
      <c r="T164" s="199"/>
      <c r="U164" s="169"/>
      <c r="V164" s="199"/>
      <c r="W164" s="169"/>
      <c r="X164" s="199"/>
      <c r="Y164" s="169"/>
      <c r="Z164" s="199"/>
      <c r="AA164" s="169"/>
      <c r="AB164" s="199"/>
      <c r="AC164" s="169"/>
      <c r="AD164" s="199"/>
      <c r="AE164" s="169"/>
      <c r="AF164" s="199"/>
      <c r="AG164" s="169"/>
      <c r="AH164" s="199"/>
      <c r="AI164" s="169"/>
      <c r="AJ164" s="199"/>
      <c r="AK164" s="169"/>
      <c r="AL164" s="199"/>
      <c r="AM164" s="169"/>
      <c r="AN164" s="199"/>
      <c r="AO164" s="169"/>
      <c r="AP164" s="199"/>
      <c r="AQ164" s="169"/>
      <c r="AR164" s="199"/>
      <c r="AS164" s="169"/>
      <c r="AT164" s="199"/>
      <c r="AU164" s="169"/>
      <c r="AV164" s="199"/>
      <c r="AW164" s="169"/>
      <c r="AX164" s="199"/>
      <c r="AY164" s="169"/>
      <c r="AZ164" s="199"/>
      <c r="BA164" s="169"/>
      <c r="BB164" s="199"/>
      <c r="BC164" s="169"/>
      <c r="BD164" s="199"/>
      <c r="BE164" s="169"/>
      <c r="BF164" s="199"/>
      <c r="BG164" s="169"/>
      <c r="BH164" s="194"/>
      <c r="BI164" s="105" t="str">
        <f>IF(OR(Gesamtstunden=0,SUM($E$15:$BG$15)=0,B162=""),"",BQ162)</f>
        <v/>
      </c>
      <c r="BJ164" s="105" t="str">
        <f>IF(OR(Gesamtstunden=0,SUM($E$15:$BG$15)=0,B162=""),"",BR162)</f>
        <v/>
      </c>
      <c r="BK164" s="109" t="str">
        <f t="shared" ref="BK164" si="238">IF(BI164="","",IF(BI164=0,0,BT162))</f>
        <v/>
      </c>
      <c r="BL164" s="105" t="str">
        <f>IF(OR(Gesamtstunden=0,SUM($E$15:$BG$15)=0,B162=""),"",BU162)</f>
        <v/>
      </c>
      <c r="BM164" s="107" t="str">
        <f>IF(BW162="ja","Es fehlen Angaben zum Berufsfeld!","")</f>
        <v/>
      </c>
      <c r="BN164" s="140"/>
      <c r="BO164" s="140">
        <f t="shared" ref="BO164" si="239">BO162</f>
        <v>0</v>
      </c>
      <c r="BP164" s="139"/>
      <c r="BQ164" s="99"/>
      <c r="BR164" s="119"/>
      <c r="BS164" s="99"/>
      <c r="BT164" s="163"/>
      <c r="BU164" s="99"/>
      <c r="BV164" s="146"/>
      <c r="BW164" s="133"/>
      <c r="BX164" s="146"/>
      <c r="BY164" s="132" t="s">
        <v>168</v>
      </c>
      <c r="BZ164" s="99">
        <f>IF(Gesamtstunden=0,0,IF(SUM(CA164:DB164)&gt;0,1,IF(AND(BQ162&gt;0,Gesamtstunden&lt;BQ162),1,0)))</f>
        <v>0</v>
      </c>
      <c r="CA164" s="95">
        <f>IF(CA$16="",0,IF(CA162&gt;CA$15,1,0))</f>
        <v>0</v>
      </c>
      <c r="CB164" s="95">
        <f t="shared" ref="CB164:DB164" si="240">IF(CB$16="",0,IF(CB162&gt;CB$15,1,0))</f>
        <v>0</v>
      </c>
      <c r="CC164" s="95">
        <f t="shared" si="240"/>
        <v>0</v>
      </c>
      <c r="CD164" s="95">
        <f t="shared" si="240"/>
        <v>0</v>
      </c>
      <c r="CE164" s="95">
        <f t="shared" si="240"/>
        <v>0</v>
      </c>
      <c r="CF164" s="95">
        <f t="shared" si="240"/>
        <v>0</v>
      </c>
      <c r="CG164" s="95">
        <f t="shared" si="240"/>
        <v>0</v>
      </c>
      <c r="CH164" s="95">
        <f t="shared" si="240"/>
        <v>0</v>
      </c>
      <c r="CI164" s="95">
        <f t="shared" si="240"/>
        <v>0</v>
      </c>
      <c r="CJ164" s="95">
        <f t="shared" si="240"/>
        <v>0</v>
      </c>
      <c r="CK164" s="95">
        <f t="shared" si="240"/>
        <v>0</v>
      </c>
      <c r="CL164" s="95">
        <f t="shared" si="240"/>
        <v>0</v>
      </c>
      <c r="CM164" s="95">
        <f t="shared" si="240"/>
        <v>0</v>
      </c>
      <c r="CN164" s="95">
        <f t="shared" si="240"/>
        <v>0</v>
      </c>
      <c r="CO164" s="95">
        <f t="shared" si="240"/>
        <v>0</v>
      </c>
      <c r="CP164" s="95">
        <f t="shared" si="240"/>
        <v>0</v>
      </c>
      <c r="CQ164" s="95">
        <f t="shared" si="240"/>
        <v>0</v>
      </c>
      <c r="CR164" s="95">
        <f t="shared" si="240"/>
        <v>0</v>
      </c>
      <c r="CS164" s="95">
        <f t="shared" si="240"/>
        <v>0</v>
      </c>
      <c r="CT164" s="95">
        <f t="shared" si="240"/>
        <v>0</v>
      </c>
      <c r="CU164" s="95">
        <f t="shared" si="240"/>
        <v>0</v>
      </c>
      <c r="CV164" s="95">
        <f t="shared" si="240"/>
        <v>0</v>
      </c>
      <c r="CW164" s="95">
        <f t="shared" si="240"/>
        <v>0</v>
      </c>
      <c r="CX164" s="95">
        <f t="shared" si="240"/>
        <v>0</v>
      </c>
      <c r="CY164" s="95">
        <f t="shared" si="240"/>
        <v>0</v>
      </c>
      <c r="CZ164" s="95">
        <f t="shared" si="240"/>
        <v>0</v>
      </c>
      <c r="DA164" s="95">
        <f t="shared" si="240"/>
        <v>0</v>
      </c>
      <c r="DB164" s="95">
        <f t="shared" si="240"/>
        <v>0</v>
      </c>
    </row>
    <row r="165" spans="1:106" ht="2.15" customHeight="1" x14ac:dyDescent="0.25">
      <c r="A165" s="29"/>
      <c r="B165" s="120"/>
      <c r="C165" s="193"/>
      <c r="D165" s="199"/>
      <c r="E165" s="207"/>
      <c r="F165" s="199"/>
      <c r="G165" s="207"/>
      <c r="H165" s="199"/>
      <c r="I165" s="207"/>
      <c r="J165" s="199"/>
      <c r="K165" s="207"/>
      <c r="L165" s="199"/>
      <c r="M165" s="207"/>
      <c r="N165" s="199"/>
      <c r="O165" s="207"/>
      <c r="P165" s="199"/>
      <c r="Q165" s="207"/>
      <c r="R165" s="199"/>
      <c r="S165" s="207"/>
      <c r="T165" s="199"/>
      <c r="U165" s="193"/>
      <c r="V165" s="199"/>
      <c r="W165" s="207"/>
      <c r="X165" s="199"/>
      <c r="Y165" s="207"/>
      <c r="Z165" s="199"/>
      <c r="AA165" s="207"/>
      <c r="AB165" s="199"/>
      <c r="AC165" s="208"/>
      <c r="AD165" s="199"/>
      <c r="AE165" s="208"/>
      <c r="AF165" s="199"/>
      <c r="AG165" s="208"/>
      <c r="AH165" s="199"/>
      <c r="AI165" s="208"/>
      <c r="AJ165" s="199"/>
      <c r="AK165" s="208"/>
      <c r="AL165" s="199"/>
      <c r="AM165" s="208"/>
      <c r="AN165" s="199"/>
      <c r="AO165" s="208"/>
      <c r="AP165" s="199"/>
      <c r="AQ165" s="208"/>
      <c r="AR165" s="199"/>
      <c r="AS165" s="208"/>
      <c r="AT165" s="199"/>
      <c r="AU165" s="208"/>
      <c r="AV165" s="199"/>
      <c r="AW165" s="208"/>
      <c r="AX165" s="199"/>
      <c r="AY165" s="208"/>
      <c r="AZ165" s="199"/>
      <c r="BA165" s="208"/>
      <c r="BB165" s="199"/>
      <c r="BC165" s="208"/>
      <c r="BD165" s="199"/>
      <c r="BE165" s="208"/>
      <c r="BF165" s="199"/>
      <c r="BG165" s="209"/>
      <c r="BH165" s="194"/>
      <c r="BI165" s="105"/>
      <c r="BJ165" s="105"/>
      <c r="BK165" s="109"/>
      <c r="BL165" s="105"/>
      <c r="BM165" s="107"/>
      <c r="BN165" s="140"/>
      <c r="BO165" s="140">
        <f t="shared" ref="BO165" si="241">BO162</f>
        <v>0</v>
      </c>
      <c r="BP165" s="139"/>
      <c r="BQ165" s="99"/>
      <c r="BR165" s="119"/>
      <c r="BS165" s="99"/>
      <c r="BT165" s="163"/>
      <c r="BU165" s="99"/>
      <c r="BV165" s="146"/>
      <c r="BW165" s="133"/>
      <c r="BX165" s="146"/>
      <c r="BY165" s="132"/>
      <c r="BZ165" s="99"/>
      <c r="CA165" s="95"/>
      <c r="CB165" s="95"/>
      <c r="CC165" s="95"/>
      <c r="CD165" s="95"/>
      <c r="CE165" s="95"/>
      <c r="CF165" s="95"/>
      <c r="CG165" s="95"/>
      <c r="CH165" s="95"/>
      <c r="CI165" s="95"/>
      <c r="CJ165" s="95"/>
      <c r="CK165" s="95"/>
      <c r="CL165" s="95"/>
      <c r="CM165" s="95"/>
      <c r="CN165" s="95"/>
      <c r="CO165" s="95"/>
      <c r="CP165" s="95"/>
      <c r="CQ165" s="95"/>
      <c r="CR165" s="95"/>
      <c r="CS165" s="95"/>
      <c r="CT165" s="95"/>
      <c r="CU165" s="95"/>
      <c r="CV165" s="95"/>
      <c r="CW165" s="95"/>
      <c r="CX165" s="95"/>
      <c r="CY165" s="95"/>
      <c r="CZ165" s="95"/>
      <c r="DA165" s="95"/>
      <c r="DB165" s="95"/>
    </row>
    <row r="166" spans="1:106" ht="18" customHeight="1" x14ac:dyDescent="0.25">
      <c r="A166" s="30"/>
      <c r="B166" s="115"/>
      <c r="C166" s="112"/>
      <c r="D166" s="194"/>
      <c r="E166" s="170"/>
      <c r="F166" s="200"/>
      <c r="G166" s="170"/>
      <c r="H166" s="200"/>
      <c r="I166" s="170"/>
      <c r="J166" s="200"/>
      <c r="K166" s="170"/>
      <c r="L166" s="200"/>
      <c r="M166" s="170"/>
      <c r="N166" s="200"/>
      <c r="O166" s="170"/>
      <c r="P166" s="200"/>
      <c r="Q166" s="170"/>
      <c r="R166" s="200"/>
      <c r="S166" s="170"/>
      <c r="T166" s="200"/>
      <c r="U166" s="170"/>
      <c r="V166" s="200"/>
      <c r="W166" s="170"/>
      <c r="X166" s="200"/>
      <c r="Y166" s="170"/>
      <c r="Z166" s="200"/>
      <c r="AA166" s="170"/>
      <c r="AB166" s="200"/>
      <c r="AC166" s="170"/>
      <c r="AD166" s="200"/>
      <c r="AE166" s="170"/>
      <c r="AF166" s="200"/>
      <c r="AG166" s="170"/>
      <c r="AH166" s="200"/>
      <c r="AI166" s="170"/>
      <c r="AJ166" s="200"/>
      <c r="AK166" s="170"/>
      <c r="AL166" s="200"/>
      <c r="AM166" s="170"/>
      <c r="AN166" s="200"/>
      <c r="AO166" s="170"/>
      <c r="AP166" s="200"/>
      <c r="AQ166" s="170"/>
      <c r="AR166" s="200"/>
      <c r="AS166" s="170"/>
      <c r="AT166" s="200"/>
      <c r="AU166" s="170"/>
      <c r="AV166" s="200"/>
      <c r="AW166" s="170"/>
      <c r="AX166" s="200"/>
      <c r="AY166" s="170"/>
      <c r="AZ166" s="200"/>
      <c r="BA166" s="170"/>
      <c r="BB166" s="200"/>
      <c r="BC166" s="170"/>
      <c r="BD166" s="200"/>
      <c r="BE166" s="170"/>
      <c r="BF166" s="200"/>
      <c r="BG166" s="170"/>
      <c r="BH166" s="194"/>
      <c r="BI166" s="116"/>
      <c r="BJ166" s="116"/>
      <c r="BK166" s="117"/>
      <c r="BL166" s="116"/>
      <c r="BM166" s="107" t="str">
        <f>IF(AND(BZ164=1,BZ166=0),"Bitte die max. Anzahl an Gesamtstunden bzw. Stunden pro Tag beachten!",IF(AND(BZ164=0,BZ166=1),"Es fehlen Angaben zu den Kursstunden!",IF(AND(BZ164=1,BZ166=1),"Bitte die max. Anzahl an Stunden pro Tag beachten!",IF(AND(C162="nein",BI164&gt;30),"Die max. Stundenzahl ist überschritten!",""))))</f>
        <v/>
      </c>
      <c r="BN166" s="140" t="str">
        <f t="shared" ref="BN166" si="242">IF(B162&lt;&gt;"",1,"")</f>
        <v/>
      </c>
      <c r="BO166" s="140">
        <f t="shared" ref="BO166" si="243">BO162</f>
        <v>0</v>
      </c>
      <c r="BP166" s="139"/>
      <c r="BQ166" s="99"/>
      <c r="BR166" s="119"/>
      <c r="BS166" s="99"/>
      <c r="BT166" s="163"/>
      <c r="BU166" s="99"/>
      <c r="BV166" s="146"/>
      <c r="BW166" s="133"/>
      <c r="BX166" s="146"/>
      <c r="BY166" s="132" t="s">
        <v>169</v>
      </c>
      <c r="BZ166" s="99">
        <f>IF(Gesamtstunden=0,0,IF(SUM(CA166:DB166)&gt;0,1,IF(AND(BQ162&gt;0,Gesamtstunden&gt;BQ162),1,0)))</f>
        <v>0</v>
      </c>
      <c r="CA166" s="95">
        <f>IF(OR($B162="",CA$16=""),0,IF(CA162&lt;CA$15,1,0))</f>
        <v>0</v>
      </c>
      <c r="CB166" s="95">
        <f t="shared" ref="CB166:DB166" si="244">IF(OR($B162="",CB$16=""),0,IF(CB162&lt;CB$15,1,0))</f>
        <v>0</v>
      </c>
      <c r="CC166" s="95">
        <f t="shared" si="244"/>
        <v>0</v>
      </c>
      <c r="CD166" s="95">
        <f t="shared" si="244"/>
        <v>0</v>
      </c>
      <c r="CE166" s="95">
        <f t="shared" si="244"/>
        <v>0</v>
      </c>
      <c r="CF166" s="95">
        <f t="shared" si="244"/>
        <v>0</v>
      </c>
      <c r="CG166" s="95">
        <f t="shared" si="244"/>
        <v>0</v>
      </c>
      <c r="CH166" s="95">
        <f t="shared" si="244"/>
        <v>0</v>
      </c>
      <c r="CI166" s="95">
        <f t="shared" si="244"/>
        <v>0</v>
      </c>
      <c r="CJ166" s="95">
        <f t="shared" si="244"/>
        <v>0</v>
      </c>
      <c r="CK166" s="95">
        <f t="shared" si="244"/>
        <v>0</v>
      </c>
      <c r="CL166" s="95">
        <f t="shared" si="244"/>
        <v>0</v>
      </c>
      <c r="CM166" s="95">
        <f t="shared" si="244"/>
        <v>0</v>
      </c>
      <c r="CN166" s="95">
        <f t="shared" si="244"/>
        <v>0</v>
      </c>
      <c r="CO166" s="95">
        <f t="shared" si="244"/>
        <v>0</v>
      </c>
      <c r="CP166" s="95">
        <f t="shared" si="244"/>
        <v>0</v>
      </c>
      <c r="CQ166" s="95">
        <f t="shared" si="244"/>
        <v>0</v>
      </c>
      <c r="CR166" s="95">
        <f t="shared" si="244"/>
        <v>0</v>
      </c>
      <c r="CS166" s="95">
        <f t="shared" si="244"/>
        <v>0</v>
      </c>
      <c r="CT166" s="95">
        <f t="shared" si="244"/>
        <v>0</v>
      </c>
      <c r="CU166" s="95">
        <f t="shared" si="244"/>
        <v>0</v>
      </c>
      <c r="CV166" s="95">
        <f t="shared" si="244"/>
        <v>0</v>
      </c>
      <c r="CW166" s="95">
        <f t="shared" si="244"/>
        <v>0</v>
      </c>
      <c r="CX166" s="95">
        <f t="shared" si="244"/>
        <v>0</v>
      </c>
      <c r="CY166" s="95">
        <f t="shared" si="244"/>
        <v>0</v>
      </c>
      <c r="CZ166" s="95">
        <f t="shared" si="244"/>
        <v>0</v>
      </c>
      <c r="DA166" s="95">
        <f t="shared" si="244"/>
        <v>0</v>
      </c>
      <c r="DB166" s="95">
        <f t="shared" si="244"/>
        <v>0</v>
      </c>
    </row>
    <row r="167" spans="1:106" ht="5.15" customHeight="1" x14ac:dyDescent="0.25">
      <c r="BN167" s="141"/>
      <c r="BO167" s="140"/>
      <c r="BP167" s="139"/>
      <c r="BQ167" s="101"/>
      <c r="BR167" s="161"/>
      <c r="BS167" s="101"/>
      <c r="BT167" s="161"/>
      <c r="BU167" s="99"/>
      <c r="BV167" s="137"/>
      <c r="BW167" s="135"/>
      <c r="BX167" s="137"/>
      <c r="BY167" s="96"/>
      <c r="BZ167" s="101"/>
      <c r="CA167" s="96"/>
      <c r="CB167" s="96"/>
      <c r="CC167" s="96"/>
      <c r="CD167" s="96"/>
      <c r="CE167" s="96"/>
      <c r="CF167" s="96"/>
      <c r="CG167" s="96"/>
      <c r="CH167" s="96"/>
      <c r="CI167" s="96"/>
      <c r="CJ167" s="96"/>
      <c r="CK167" s="96"/>
      <c r="CL167" s="96"/>
      <c r="CM167" s="96"/>
      <c r="CN167" s="96"/>
      <c r="CO167" s="96"/>
      <c r="CP167" s="96"/>
      <c r="CQ167" s="96"/>
      <c r="CR167" s="96"/>
      <c r="CS167" s="96"/>
      <c r="CT167" s="96"/>
      <c r="CU167" s="96"/>
      <c r="CV167" s="96"/>
      <c r="CW167" s="96"/>
      <c r="CX167" s="96"/>
      <c r="CY167" s="96"/>
      <c r="CZ167" s="96"/>
      <c r="DA167" s="96"/>
      <c r="DB167" s="96"/>
    </row>
    <row r="168" spans="1:106" ht="18" customHeight="1" x14ac:dyDescent="0.25">
      <c r="A168" s="28">
        <v>26</v>
      </c>
      <c r="B168" s="118" t="str">
        <f>VLOOKUP(A168,'Kopierhilfe TN-Daten'!$A$2:$D$31,4)</f>
        <v/>
      </c>
      <c r="C168" s="169"/>
      <c r="D168" s="194"/>
      <c r="E168" s="168"/>
      <c r="F168" s="198"/>
      <c r="G168" s="168"/>
      <c r="H168" s="198"/>
      <c r="I168" s="168"/>
      <c r="J168" s="198"/>
      <c r="K168" s="168"/>
      <c r="L168" s="198"/>
      <c r="M168" s="168"/>
      <c r="N168" s="198"/>
      <c r="O168" s="168"/>
      <c r="P168" s="198"/>
      <c r="Q168" s="168"/>
      <c r="R168" s="198"/>
      <c r="S168" s="168"/>
      <c r="T168" s="198"/>
      <c r="U168" s="168"/>
      <c r="V168" s="198"/>
      <c r="W168" s="168"/>
      <c r="X168" s="198"/>
      <c r="Y168" s="168"/>
      <c r="Z168" s="198"/>
      <c r="AA168" s="168"/>
      <c r="AB168" s="198"/>
      <c r="AC168" s="168"/>
      <c r="AD168" s="198"/>
      <c r="AE168" s="168"/>
      <c r="AF168" s="198"/>
      <c r="AG168" s="168"/>
      <c r="AH168" s="198"/>
      <c r="AI168" s="168"/>
      <c r="AJ168" s="198"/>
      <c r="AK168" s="168"/>
      <c r="AL168" s="198"/>
      <c r="AM168" s="168"/>
      <c r="AN168" s="198"/>
      <c r="AO168" s="168"/>
      <c r="AP168" s="198"/>
      <c r="AQ168" s="168"/>
      <c r="AR168" s="198"/>
      <c r="AS168" s="168"/>
      <c r="AT168" s="198"/>
      <c r="AU168" s="168"/>
      <c r="AV168" s="198"/>
      <c r="AW168" s="168"/>
      <c r="AX168" s="198"/>
      <c r="AY168" s="168"/>
      <c r="AZ168" s="198"/>
      <c r="BA168" s="168"/>
      <c r="BB168" s="198"/>
      <c r="BC168" s="168"/>
      <c r="BD168" s="198"/>
      <c r="BE168" s="168"/>
      <c r="BF168" s="198"/>
      <c r="BG168" s="168"/>
      <c r="BH168" s="194"/>
      <c r="BI168" s="106"/>
      <c r="BJ168" s="106"/>
      <c r="BK168" s="106"/>
      <c r="BL168" s="106"/>
      <c r="BM168" s="107" t="str">
        <f>IF(AND(B168="",BQ168&gt;0),"Bitte den Namen der Schülerin/des Schülers erfassen!","")</f>
        <v/>
      </c>
      <c r="BN168" s="140"/>
      <c r="BO168" s="140">
        <f t="shared" ref="BO168" si="245">IF(OR(BM168&lt;&gt;"",BM170&lt;&gt;"",BM172&lt;&gt;""),1,0)</f>
        <v>0</v>
      </c>
      <c r="BP168" s="139"/>
      <c r="BQ168" s="99">
        <f>SUMPRODUCT(($E$15:$BG$15=Haushaltsjahr)*(E168:BG168&lt;&gt;"")*(E172:BG172))</f>
        <v>0</v>
      </c>
      <c r="BR168" s="119">
        <f>SUMPRODUCT(($E$15:$BG$15=Haushaltsjahr)*(E168:BG168=$BR$16)*(E172:BG172))</f>
        <v>0</v>
      </c>
      <c r="BS168" s="99">
        <f>SUMPRODUCT(($E$15:$BG$15=Haushaltsjahr)*(E168:BG168=$BS$16)*(E172:BG172))</f>
        <v>0</v>
      </c>
      <c r="BT168" s="163">
        <f>IF(BQ168=0,0,ROUND(BR168/BQ168,4))</f>
        <v>0</v>
      </c>
      <c r="BU168" s="99">
        <f>IF(BW168="ja",0,IF(BT168&gt;=60%,BR168+BS168,BR168))</f>
        <v>0</v>
      </c>
      <c r="BV168" s="146"/>
      <c r="BW168" s="134" t="str">
        <f>IF(SUMPRODUCT((E168:BG168=$BR$16)*(E170:BG170="")*($E$15:$BG$15&lt;&gt;0))&gt;0,"ja",
IF(SUMPRODUCT((E168:BG168=$BS$16)*(E170:BG170="")*($E$15:$BG$15&lt;&gt;0))&gt;0,"ja","nein"))</f>
        <v>nein</v>
      </c>
      <c r="BX168" s="146"/>
      <c r="BY168" s="132" t="s">
        <v>10</v>
      </c>
      <c r="BZ168" s="99"/>
      <c r="CA168" s="119">
        <f t="shared" ref="CA168:DB168" si="246">IF(CA$16="",0,SUMPRODUCT(($E168:$BG168&lt;&gt;"")*($E172:$BG172)*($E$16:$BG$16=CA$16)))</f>
        <v>0</v>
      </c>
      <c r="CB168" s="119">
        <f t="shared" si="246"/>
        <v>0</v>
      </c>
      <c r="CC168" s="119">
        <f t="shared" si="246"/>
        <v>0</v>
      </c>
      <c r="CD168" s="119">
        <f t="shared" si="246"/>
        <v>0</v>
      </c>
      <c r="CE168" s="119">
        <f t="shared" si="246"/>
        <v>0</v>
      </c>
      <c r="CF168" s="119">
        <f t="shared" si="246"/>
        <v>0</v>
      </c>
      <c r="CG168" s="119">
        <f t="shared" si="246"/>
        <v>0</v>
      </c>
      <c r="CH168" s="119">
        <f t="shared" si="246"/>
        <v>0</v>
      </c>
      <c r="CI168" s="119">
        <f t="shared" si="246"/>
        <v>0</v>
      </c>
      <c r="CJ168" s="119">
        <f t="shared" si="246"/>
        <v>0</v>
      </c>
      <c r="CK168" s="119">
        <f t="shared" si="246"/>
        <v>0</v>
      </c>
      <c r="CL168" s="119">
        <f t="shared" si="246"/>
        <v>0</v>
      </c>
      <c r="CM168" s="119">
        <f t="shared" si="246"/>
        <v>0</v>
      </c>
      <c r="CN168" s="119">
        <f t="shared" si="246"/>
        <v>0</v>
      </c>
      <c r="CO168" s="119">
        <f t="shared" si="246"/>
        <v>0</v>
      </c>
      <c r="CP168" s="119">
        <f t="shared" si="246"/>
        <v>0</v>
      </c>
      <c r="CQ168" s="119">
        <f t="shared" si="246"/>
        <v>0</v>
      </c>
      <c r="CR168" s="119">
        <f t="shared" si="246"/>
        <v>0</v>
      </c>
      <c r="CS168" s="119">
        <f t="shared" si="246"/>
        <v>0</v>
      </c>
      <c r="CT168" s="119">
        <f t="shared" si="246"/>
        <v>0</v>
      </c>
      <c r="CU168" s="119">
        <f t="shared" si="246"/>
        <v>0</v>
      </c>
      <c r="CV168" s="119">
        <f t="shared" si="246"/>
        <v>0</v>
      </c>
      <c r="CW168" s="119">
        <f t="shared" si="246"/>
        <v>0</v>
      </c>
      <c r="CX168" s="119">
        <f t="shared" si="246"/>
        <v>0</v>
      </c>
      <c r="CY168" s="119">
        <f t="shared" si="246"/>
        <v>0</v>
      </c>
      <c r="CZ168" s="119">
        <f t="shared" si="246"/>
        <v>0</v>
      </c>
      <c r="DA168" s="119">
        <f t="shared" si="246"/>
        <v>0</v>
      </c>
      <c r="DB168" s="119">
        <f t="shared" si="246"/>
        <v>0</v>
      </c>
    </row>
    <row r="169" spans="1:106" ht="2.15" customHeight="1" x14ac:dyDescent="0.25">
      <c r="A169" s="29"/>
      <c r="B169" s="194"/>
      <c r="C169" s="118"/>
      <c r="D169" s="199"/>
      <c r="E169" s="196"/>
      <c r="F169" s="199"/>
      <c r="G169" s="196"/>
      <c r="H169" s="199"/>
      <c r="I169" s="196"/>
      <c r="J169" s="199"/>
      <c r="K169" s="196"/>
      <c r="L169" s="199"/>
      <c r="M169" s="196"/>
      <c r="N169" s="199"/>
      <c r="O169" s="196"/>
      <c r="P169" s="199"/>
      <c r="Q169" s="196"/>
      <c r="R169" s="199"/>
      <c r="S169" s="196"/>
      <c r="T169" s="199"/>
      <c r="U169" s="196"/>
      <c r="V169" s="199"/>
      <c r="W169" s="196"/>
      <c r="X169" s="199"/>
      <c r="Y169" s="196"/>
      <c r="Z169" s="199"/>
      <c r="AA169" s="196"/>
      <c r="AB169" s="199"/>
      <c r="AC169" s="196"/>
      <c r="AD169" s="199"/>
      <c r="AE169" s="196"/>
      <c r="AF169" s="199"/>
      <c r="AG169" s="196"/>
      <c r="AH169" s="199"/>
      <c r="AI169" s="196"/>
      <c r="AJ169" s="199"/>
      <c r="AK169" s="196"/>
      <c r="AL169" s="199"/>
      <c r="AM169" s="196"/>
      <c r="AN169" s="199"/>
      <c r="AO169" s="196"/>
      <c r="AP169" s="199"/>
      <c r="AQ169" s="196"/>
      <c r="AR169" s="199"/>
      <c r="AS169" s="196"/>
      <c r="AT169" s="199"/>
      <c r="AU169" s="196"/>
      <c r="AV169" s="199"/>
      <c r="AW169" s="196"/>
      <c r="AX169" s="199"/>
      <c r="AY169" s="196"/>
      <c r="AZ169" s="199"/>
      <c r="BA169" s="196"/>
      <c r="BB169" s="199"/>
      <c r="BC169" s="196"/>
      <c r="BD169" s="199"/>
      <c r="BE169" s="196"/>
      <c r="BF169" s="199"/>
      <c r="BG169" s="197"/>
      <c r="BH169" s="194"/>
      <c r="BI169" s="195"/>
      <c r="BJ169" s="195"/>
      <c r="BK169" s="195"/>
      <c r="BL169" s="195"/>
      <c r="BM169" s="107"/>
      <c r="BN169" s="140"/>
      <c r="BO169" s="140">
        <f t="shared" ref="BO169" si="247">BO168</f>
        <v>0</v>
      </c>
      <c r="BP169" s="139"/>
      <c r="BQ169" s="99"/>
      <c r="BR169" s="119"/>
      <c r="BS169" s="99"/>
      <c r="BT169" s="163"/>
      <c r="BU169" s="99"/>
      <c r="BV169" s="146"/>
      <c r="BW169" s="134"/>
      <c r="BX169" s="146"/>
      <c r="BY169" s="132"/>
      <c r="BZ169" s="99"/>
      <c r="CA169" s="119"/>
      <c r="CB169" s="119"/>
      <c r="CC169" s="119"/>
      <c r="CD169" s="119"/>
      <c r="CE169" s="119"/>
      <c r="CF169" s="119"/>
      <c r="CG169" s="119"/>
      <c r="CH169" s="119"/>
      <c r="CI169" s="119"/>
      <c r="CJ169" s="119"/>
      <c r="CK169" s="119"/>
      <c r="CL169" s="119"/>
      <c r="CM169" s="119"/>
      <c r="CN169" s="119"/>
      <c r="CO169" s="119"/>
      <c r="CP169" s="119"/>
      <c r="CQ169" s="119"/>
      <c r="CR169" s="119"/>
      <c r="CS169" s="119"/>
      <c r="CT169" s="119"/>
      <c r="CU169" s="119"/>
      <c r="CV169" s="119"/>
      <c r="CW169" s="119"/>
      <c r="CX169" s="119"/>
      <c r="CY169" s="119"/>
      <c r="CZ169" s="119"/>
      <c r="DA169" s="119"/>
      <c r="DB169" s="119"/>
    </row>
    <row r="170" spans="1:106" ht="18" customHeight="1" x14ac:dyDescent="0.25">
      <c r="A170" s="29"/>
      <c r="B170" s="120"/>
      <c r="C170" s="193"/>
      <c r="D170" s="199"/>
      <c r="E170" s="169"/>
      <c r="F170" s="199"/>
      <c r="G170" s="169"/>
      <c r="H170" s="199"/>
      <c r="I170" s="169"/>
      <c r="J170" s="199"/>
      <c r="K170" s="169"/>
      <c r="L170" s="199"/>
      <c r="M170" s="169"/>
      <c r="N170" s="199"/>
      <c r="O170" s="169"/>
      <c r="P170" s="199"/>
      <c r="Q170" s="169"/>
      <c r="R170" s="199"/>
      <c r="S170" s="169"/>
      <c r="T170" s="199"/>
      <c r="U170" s="169"/>
      <c r="V170" s="199"/>
      <c r="W170" s="169"/>
      <c r="X170" s="199"/>
      <c r="Y170" s="169"/>
      <c r="Z170" s="199"/>
      <c r="AA170" s="169"/>
      <c r="AB170" s="199"/>
      <c r="AC170" s="169"/>
      <c r="AD170" s="199"/>
      <c r="AE170" s="169"/>
      <c r="AF170" s="199"/>
      <c r="AG170" s="169"/>
      <c r="AH170" s="199"/>
      <c r="AI170" s="169"/>
      <c r="AJ170" s="199"/>
      <c r="AK170" s="169"/>
      <c r="AL170" s="199"/>
      <c r="AM170" s="169"/>
      <c r="AN170" s="199"/>
      <c r="AO170" s="169"/>
      <c r="AP170" s="199"/>
      <c r="AQ170" s="169"/>
      <c r="AR170" s="199"/>
      <c r="AS170" s="169"/>
      <c r="AT170" s="199"/>
      <c r="AU170" s="169"/>
      <c r="AV170" s="199"/>
      <c r="AW170" s="169"/>
      <c r="AX170" s="199"/>
      <c r="AY170" s="169"/>
      <c r="AZ170" s="199"/>
      <c r="BA170" s="169"/>
      <c r="BB170" s="199"/>
      <c r="BC170" s="169"/>
      <c r="BD170" s="199"/>
      <c r="BE170" s="169"/>
      <c r="BF170" s="199"/>
      <c r="BG170" s="169"/>
      <c r="BH170" s="194"/>
      <c r="BI170" s="105" t="str">
        <f>IF(OR(Gesamtstunden=0,SUM($E$15:$BG$15)=0,B168=""),"",BQ168)</f>
        <v/>
      </c>
      <c r="BJ170" s="105" t="str">
        <f>IF(OR(Gesamtstunden=0,SUM($E$15:$BG$15)=0,B168=""),"",BR168)</f>
        <v/>
      </c>
      <c r="BK170" s="109" t="str">
        <f t="shared" ref="BK170" si="248">IF(BI170="","",IF(BI170=0,0,BT168))</f>
        <v/>
      </c>
      <c r="BL170" s="105" t="str">
        <f>IF(OR(Gesamtstunden=0,SUM($E$15:$BG$15)=0,B168=""),"",BU168)</f>
        <v/>
      </c>
      <c r="BM170" s="107" t="str">
        <f>IF(BW168="ja","Es fehlen Angaben zum Berufsfeld!","")</f>
        <v/>
      </c>
      <c r="BN170" s="140"/>
      <c r="BO170" s="140">
        <f t="shared" ref="BO170" si="249">BO168</f>
        <v>0</v>
      </c>
      <c r="BP170" s="139"/>
      <c r="BQ170" s="99"/>
      <c r="BR170" s="119"/>
      <c r="BS170" s="99"/>
      <c r="BT170" s="163"/>
      <c r="BU170" s="99"/>
      <c r="BV170" s="146"/>
      <c r="BW170" s="133"/>
      <c r="BX170" s="146"/>
      <c r="BY170" s="132" t="s">
        <v>168</v>
      </c>
      <c r="BZ170" s="99">
        <f>IF(Gesamtstunden=0,0,IF(SUM(CA170:DB170)&gt;0,1,IF(AND(BQ168&gt;0,Gesamtstunden&lt;BQ168),1,0)))</f>
        <v>0</v>
      </c>
      <c r="CA170" s="95">
        <f>IF(CA$16="",0,IF(CA168&gt;CA$15,1,0))</f>
        <v>0</v>
      </c>
      <c r="CB170" s="95">
        <f t="shared" ref="CB170:DB170" si="250">IF(CB$16="",0,IF(CB168&gt;CB$15,1,0))</f>
        <v>0</v>
      </c>
      <c r="CC170" s="95">
        <f t="shared" si="250"/>
        <v>0</v>
      </c>
      <c r="CD170" s="95">
        <f t="shared" si="250"/>
        <v>0</v>
      </c>
      <c r="CE170" s="95">
        <f t="shared" si="250"/>
        <v>0</v>
      </c>
      <c r="CF170" s="95">
        <f t="shared" si="250"/>
        <v>0</v>
      </c>
      <c r="CG170" s="95">
        <f t="shared" si="250"/>
        <v>0</v>
      </c>
      <c r="CH170" s="95">
        <f t="shared" si="250"/>
        <v>0</v>
      </c>
      <c r="CI170" s="95">
        <f t="shared" si="250"/>
        <v>0</v>
      </c>
      <c r="CJ170" s="95">
        <f t="shared" si="250"/>
        <v>0</v>
      </c>
      <c r="CK170" s="95">
        <f t="shared" si="250"/>
        <v>0</v>
      </c>
      <c r="CL170" s="95">
        <f t="shared" si="250"/>
        <v>0</v>
      </c>
      <c r="CM170" s="95">
        <f t="shared" si="250"/>
        <v>0</v>
      </c>
      <c r="CN170" s="95">
        <f t="shared" si="250"/>
        <v>0</v>
      </c>
      <c r="CO170" s="95">
        <f t="shared" si="250"/>
        <v>0</v>
      </c>
      <c r="CP170" s="95">
        <f t="shared" si="250"/>
        <v>0</v>
      </c>
      <c r="CQ170" s="95">
        <f t="shared" si="250"/>
        <v>0</v>
      </c>
      <c r="CR170" s="95">
        <f t="shared" si="250"/>
        <v>0</v>
      </c>
      <c r="CS170" s="95">
        <f t="shared" si="250"/>
        <v>0</v>
      </c>
      <c r="CT170" s="95">
        <f t="shared" si="250"/>
        <v>0</v>
      </c>
      <c r="CU170" s="95">
        <f t="shared" si="250"/>
        <v>0</v>
      </c>
      <c r="CV170" s="95">
        <f t="shared" si="250"/>
        <v>0</v>
      </c>
      <c r="CW170" s="95">
        <f t="shared" si="250"/>
        <v>0</v>
      </c>
      <c r="CX170" s="95">
        <f t="shared" si="250"/>
        <v>0</v>
      </c>
      <c r="CY170" s="95">
        <f t="shared" si="250"/>
        <v>0</v>
      </c>
      <c r="CZ170" s="95">
        <f t="shared" si="250"/>
        <v>0</v>
      </c>
      <c r="DA170" s="95">
        <f t="shared" si="250"/>
        <v>0</v>
      </c>
      <c r="DB170" s="95">
        <f t="shared" si="250"/>
        <v>0</v>
      </c>
    </row>
    <row r="171" spans="1:106" ht="2.15" customHeight="1" x14ac:dyDescent="0.25">
      <c r="A171" s="29"/>
      <c r="B171" s="120"/>
      <c r="C171" s="193"/>
      <c r="D171" s="199"/>
      <c r="E171" s="207"/>
      <c r="F171" s="199"/>
      <c r="G171" s="207"/>
      <c r="H171" s="199"/>
      <c r="I171" s="207"/>
      <c r="J171" s="199"/>
      <c r="K171" s="207"/>
      <c r="L171" s="199"/>
      <c r="M171" s="207"/>
      <c r="N171" s="199"/>
      <c r="O171" s="207"/>
      <c r="P171" s="199"/>
      <c r="Q171" s="207"/>
      <c r="R171" s="199"/>
      <c r="S171" s="207"/>
      <c r="T171" s="199"/>
      <c r="U171" s="193"/>
      <c r="V171" s="199"/>
      <c r="W171" s="207"/>
      <c r="X171" s="199"/>
      <c r="Y171" s="207"/>
      <c r="Z171" s="199"/>
      <c r="AA171" s="207"/>
      <c r="AB171" s="199"/>
      <c r="AC171" s="208"/>
      <c r="AD171" s="199"/>
      <c r="AE171" s="208"/>
      <c r="AF171" s="199"/>
      <c r="AG171" s="208"/>
      <c r="AH171" s="199"/>
      <c r="AI171" s="208"/>
      <c r="AJ171" s="199"/>
      <c r="AK171" s="208"/>
      <c r="AL171" s="199"/>
      <c r="AM171" s="208"/>
      <c r="AN171" s="199"/>
      <c r="AO171" s="208"/>
      <c r="AP171" s="199"/>
      <c r="AQ171" s="208"/>
      <c r="AR171" s="199"/>
      <c r="AS171" s="208"/>
      <c r="AT171" s="199"/>
      <c r="AU171" s="208"/>
      <c r="AV171" s="199"/>
      <c r="AW171" s="208"/>
      <c r="AX171" s="199"/>
      <c r="AY171" s="208"/>
      <c r="AZ171" s="199"/>
      <c r="BA171" s="208"/>
      <c r="BB171" s="199"/>
      <c r="BC171" s="208"/>
      <c r="BD171" s="199"/>
      <c r="BE171" s="208"/>
      <c r="BF171" s="199"/>
      <c r="BG171" s="209"/>
      <c r="BH171" s="194"/>
      <c r="BI171" s="105"/>
      <c r="BJ171" s="105"/>
      <c r="BK171" s="109"/>
      <c r="BL171" s="105"/>
      <c r="BM171" s="107"/>
      <c r="BN171" s="140"/>
      <c r="BO171" s="140">
        <f t="shared" ref="BO171" si="251">BO168</f>
        <v>0</v>
      </c>
      <c r="BP171" s="139"/>
      <c r="BQ171" s="99"/>
      <c r="BR171" s="119"/>
      <c r="BS171" s="99"/>
      <c r="BT171" s="163"/>
      <c r="BU171" s="99"/>
      <c r="BV171" s="146"/>
      <c r="BW171" s="133"/>
      <c r="BX171" s="146"/>
      <c r="BY171" s="132"/>
      <c r="BZ171" s="99"/>
      <c r="CA171" s="95"/>
      <c r="CB171" s="95"/>
      <c r="CC171" s="95"/>
      <c r="CD171" s="95"/>
      <c r="CE171" s="95"/>
      <c r="CF171" s="95"/>
      <c r="CG171" s="95"/>
      <c r="CH171" s="95"/>
      <c r="CI171" s="95"/>
      <c r="CJ171" s="95"/>
      <c r="CK171" s="95"/>
      <c r="CL171" s="95"/>
      <c r="CM171" s="95"/>
      <c r="CN171" s="95"/>
      <c r="CO171" s="95"/>
      <c r="CP171" s="95"/>
      <c r="CQ171" s="95"/>
      <c r="CR171" s="95"/>
      <c r="CS171" s="95"/>
      <c r="CT171" s="95"/>
      <c r="CU171" s="95"/>
      <c r="CV171" s="95"/>
      <c r="CW171" s="95"/>
      <c r="CX171" s="95"/>
      <c r="CY171" s="95"/>
      <c r="CZ171" s="95"/>
      <c r="DA171" s="95"/>
      <c r="DB171" s="95"/>
    </row>
    <row r="172" spans="1:106" ht="18" customHeight="1" x14ac:dyDescent="0.25">
      <c r="A172" s="30"/>
      <c r="B172" s="115"/>
      <c r="C172" s="112"/>
      <c r="D172" s="194"/>
      <c r="E172" s="170"/>
      <c r="F172" s="200"/>
      <c r="G172" s="170"/>
      <c r="H172" s="200"/>
      <c r="I172" s="170"/>
      <c r="J172" s="200"/>
      <c r="K172" s="170"/>
      <c r="L172" s="200"/>
      <c r="M172" s="170"/>
      <c r="N172" s="200"/>
      <c r="O172" s="170"/>
      <c r="P172" s="200"/>
      <c r="Q172" s="170"/>
      <c r="R172" s="200"/>
      <c r="S172" s="170"/>
      <c r="T172" s="200"/>
      <c r="U172" s="170"/>
      <c r="V172" s="200"/>
      <c r="W172" s="170"/>
      <c r="X172" s="200"/>
      <c r="Y172" s="170"/>
      <c r="Z172" s="200"/>
      <c r="AA172" s="170"/>
      <c r="AB172" s="200"/>
      <c r="AC172" s="170"/>
      <c r="AD172" s="200"/>
      <c r="AE172" s="170"/>
      <c r="AF172" s="200"/>
      <c r="AG172" s="170"/>
      <c r="AH172" s="200"/>
      <c r="AI172" s="170"/>
      <c r="AJ172" s="200"/>
      <c r="AK172" s="170"/>
      <c r="AL172" s="200"/>
      <c r="AM172" s="170"/>
      <c r="AN172" s="200"/>
      <c r="AO172" s="170"/>
      <c r="AP172" s="200"/>
      <c r="AQ172" s="170"/>
      <c r="AR172" s="200"/>
      <c r="AS172" s="170"/>
      <c r="AT172" s="200"/>
      <c r="AU172" s="170"/>
      <c r="AV172" s="200"/>
      <c r="AW172" s="170"/>
      <c r="AX172" s="200"/>
      <c r="AY172" s="170"/>
      <c r="AZ172" s="200"/>
      <c r="BA172" s="170"/>
      <c r="BB172" s="200"/>
      <c r="BC172" s="170"/>
      <c r="BD172" s="200"/>
      <c r="BE172" s="170"/>
      <c r="BF172" s="200"/>
      <c r="BG172" s="170"/>
      <c r="BH172" s="194"/>
      <c r="BI172" s="116"/>
      <c r="BJ172" s="116"/>
      <c r="BK172" s="117"/>
      <c r="BL172" s="116"/>
      <c r="BM172" s="107" t="str">
        <f>IF(AND(BZ170=1,BZ172=0),"Bitte die max. Anzahl an Gesamtstunden bzw. Stunden pro Tag beachten!",IF(AND(BZ170=0,BZ172=1),"Es fehlen Angaben zu den Kursstunden!",IF(AND(BZ170=1,BZ172=1),"Bitte die max. Anzahl an Stunden pro Tag beachten!",IF(AND(C168="nein",BI170&gt;30),"Die max. Stundenzahl ist überschritten!",""))))</f>
        <v/>
      </c>
      <c r="BN172" s="140" t="str">
        <f t="shared" ref="BN172" si="252">IF(B168&lt;&gt;"",1,"")</f>
        <v/>
      </c>
      <c r="BO172" s="140">
        <f t="shared" ref="BO172" si="253">BO168</f>
        <v>0</v>
      </c>
      <c r="BP172" s="139"/>
      <c r="BQ172" s="99"/>
      <c r="BR172" s="119"/>
      <c r="BS172" s="99"/>
      <c r="BT172" s="163"/>
      <c r="BU172" s="99"/>
      <c r="BV172" s="146"/>
      <c r="BW172" s="133"/>
      <c r="BX172" s="146"/>
      <c r="BY172" s="132" t="s">
        <v>169</v>
      </c>
      <c r="BZ172" s="99">
        <f>IF(Gesamtstunden=0,0,IF(SUM(CA172:DB172)&gt;0,1,IF(AND(BQ168&gt;0,Gesamtstunden&gt;BQ168),1,0)))</f>
        <v>0</v>
      </c>
      <c r="CA172" s="95">
        <f>IF(OR($B168="",CA$16=""),0,IF(CA168&lt;CA$15,1,0))</f>
        <v>0</v>
      </c>
      <c r="CB172" s="95">
        <f t="shared" ref="CB172:DB172" si="254">IF(OR($B168="",CB$16=""),0,IF(CB168&lt;CB$15,1,0))</f>
        <v>0</v>
      </c>
      <c r="CC172" s="95">
        <f t="shared" si="254"/>
        <v>0</v>
      </c>
      <c r="CD172" s="95">
        <f t="shared" si="254"/>
        <v>0</v>
      </c>
      <c r="CE172" s="95">
        <f t="shared" si="254"/>
        <v>0</v>
      </c>
      <c r="CF172" s="95">
        <f t="shared" si="254"/>
        <v>0</v>
      </c>
      <c r="CG172" s="95">
        <f t="shared" si="254"/>
        <v>0</v>
      </c>
      <c r="CH172" s="95">
        <f t="shared" si="254"/>
        <v>0</v>
      </c>
      <c r="CI172" s="95">
        <f t="shared" si="254"/>
        <v>0</v>
      </c>
      <c r="CJ172" s="95">
        <f t="shared" si="254"/>
        <v>0</v>
      </c>
      <c r="CK172" s="95">
        <f t="shared" si="254"/>
        <v>0</v>
      </c>
      <c r="CL172" s="95">
        <f t="shared" si="254"/>
        <v>0</v>
      </c>
      <c r="CM172" s="95">
        <f t="shared" si="254"/>
        <v>0</v>
      </c>
      <c r="CN172" s="95">
        <f t="shared" si="254"/>
        <v>0</v>
      </c>
      <c r="CO172" s="95">
        <f t="shared" si="254"/>
        <v>0</v>
      </c>
      <c r="CP172" s="95">
        <f t="shared" si="254"/>
        <v>0</v>
      </c>
      <c r="CQ172" s="95">
        <f t="shared" si="254"/>
        <v>0</v>
      </c>
      <c r="CR172" s="95">
        <f t="shared" si="254"/>
        <v>0</v>
      </c>
      <c r="CS172" s="95">
        <f t="shared" si="254"/>
        <v>0</v>
      </c>
      <c r="CT172" s="95">
        <f t="shared" si="254"/>
        <v>0</v>
      </c>
      <c r="CU172" s="95">
        <f t="shared" si="254"/>
        <v>0</v>
      </c>
      <c r="CV172" s="95">
        <f t="shared" si="254"/>
        <v>0</v>
      </c>
      <c r="CW172" s="95">
        <f t="shared" si="254"/>
        <v>0</v>
      </c>
      <c r="CX172" s="95">
        <f t="shared" si="254"/>
        <v>0</v>
      </c>
      <c r="CY172" s="95">
        <f t="shared" si="254"/>
        <v>0</v>
      </c>
      <c r="CZ172" s="95">
        <f t="shared" si="254"/>
        <v>0</v>
      </c>
      <c r="DA172" s="95">
        <f t="shared" si="254"/>
        <v>0</v>
      </c>
      <c r="DB172" s="95">
        <f t="shared" si="254"/>
        <v>0</v>
      </c>
    </row>
    <row r="173" spans="1:106" ht="5.15" customHeight="1" x14ac:dyDescent="0.25">
      <c r="BN173" s="141"/>
      <c r="BO173" s="140"/>
      <c r="BP173" s="139"/>
      <c r="BQ173" s="101"/>
      <c r="BR173" s="161"/>
      <c r="BS173" s="101"/>
      <c r="BT173" s="161"/>
      <c r="BU173" s="99"/>
      <c r="BV173" s="137"/>
      <c r="BW173" s="135"/>
      <c r="BX173" s="137"/>
      <c r="BY173" s="96"/>
      <c r="BZ173" s="101"/>
      <c r="CA173" s="96"/>
      <c r="CB173" s="96"/>
      <c r="CC173" s="96"/>
      <c r="CD173" s="96"/>
      <c r="CE173" s="96"/>
      <c r="CF173" s="96"/>
      <c r="CG173" s="96"/>
      <c r="CH173" s="96"/>
      <c r="CI173" s="96"/>
      <c r="CJ173" s="96"/>
      <c r="CK173" s="96"/>
      <c r="CL173" s="96"/>
      <c r="CM173" s="96"/>
      <c r="CN173" s="96"/>
      <c r="CO173" s="96"/>
      <c r="CP173" s="96"/>
      <c r="CQ173" s="96"/>
      <c r="CR173" s="96"/>
      <c r="CS173" s="96"/>
      <c r="CT173" s="96"/>
      <c r="CU173" s="96"/>
      <c r="CV173" s="96"/>
      <c r="CW173" s="96"/>
      <c r="CX173" s="96"/>
      <c r="CY173" s="96"/>
      <c r="CZ173" s="96"/>
      <c r="DA173" s="96"/>
      <c r="DB173" s="96"/>
    </row>
    <row r="174" spans="1:106" ht="18" customHeight="1" x14ac:dyDescent="0.25">
      <c r="A174" s="28">
        <v>27</v>
      </c>
      <c r="B174" s="118" t="str">
        <f>VLOOKUP(A174,'Kopierhilfe TN-Daten'!$A$2:$D$31,4)</f>
        <v/>
      </c>
      <c r="C174" s="169"/>
      <c r="D174" s="194"/>
      <c r="E174" s="168"/>
      <c r="F174" s="198"/>
      <c r="G174" s="168"/>
      <c r="H174" s="198"/>
      <c r="I174" s="168"/>
      <c r="J174" s="198"/>
      <c r="K174" s="168"/>
      <c r="L174" s="198"/>
      <c r="M174" s="168"/>
      <c r="N174" s="198"/>
      <c r="O174" s="168"/>
      <c r="P174" s="198"/>
      <c r="Q174" s="168"/>
      <c r="R174" s="198"/>
      <c r="S174" s="168"/>
      <c r="T174" s="198"/>
      <c r="U174" s="168"/>
      <c r="V174" s="198"/>
      <c r="W174" s="168"/>
      <c r="X174" s="198"/>
      <c r="Y174" s="168"/>
      <c r="Z174" s="198"/>
      <c r="AA174" s="168"/>
      <c r="AB174" s="198"/>
      <c r="AC174" s="168"/>
      <c r="AD174" s="198"/>
      <c r="AE174" s="168"/>
      <c r="AF174" s="198"/>
      <c r="AG174" s="168"/>
      <c r="AH174" s="198"/>
      <c r="AI174" s="168"/>
      <c r="AJ174" s="198"/>
      <c r="AK174" s="168"/>
      <c r="AL174" s="198"/>
      <c r="AM174" s="168"/>
      <c r="AN174" s="198"/>
      <c r="AO174" s="168"/>
      <c r="AP174" s="198"/>
      <c r="AQ174" s="168"/>
      <c r="AR174" s="198"/>
      <c r="AS174" s="168"/>
      <c r="AT174" s="198"/>
      <c r="AU174" s="168"/>
      <c r="AV174" s="198"/>
      <c r="AW174" s="168"/>
      <c r="AX174" s="198"/>
      <c r="AY174" s="168"/>
      <c r="AZ174" s="198"/>
      <c r="BA174" s="168"/>
      <c r="BB174" s="198"/>
      <c r="BC174" s="168"/>
      <c r="BD174" s="198"/>
      <c r="BE174" s="168"/>
      <c r="BF174" s="198"/>
      <c r="BG174" s="168"/>
      <c r="BH174" s="194"/>
      <c r="BI174" s="106"/>
      <c r="BJ174" s="106"/>
      <c r="BK174" s="106"/>
      <c r="BL174" s="106"/>
      <c r="BM174" s="107" t="str">
        <f>IF(AND(B174="",BQ174&gt;0),"Bitte den Namen der Schülerin/des Schülers erfassen!","")</f>
        <v/>
      </c>
      <c r="BN174" s="140"/>
      <c r="BO174" s="140">
        <f t="shared" ref="BO174" si="255">IF(OR(BM174&lt;&gt;"",BM176&lt;&gt;"",BM178&lt;&gt;""),1,0)</f>
        <v>0</v>
      </c>
      <c r="BP174" s="139"/>
      <c r="BQ174" s="99">
        <f>SUMPRODUCT(($E$15:$BG$15=Haushaltsjahr)*(E174:BG174&lt;&gt;"")*(E178:BG178))</f>
        <v>0</v>
      </c>
      <c r="BR174" s="119">
        <f>SUMPRODUCT(($E$15:$BG$15=Haushaltsjahr)*(E174:BG174=$BR$16)*(E178:BG178))</f>
        <v>0</v>
      </c>
      <c r="BS174" s="99">
        <f>SUMPRODUCT(($E$15:$BG$15=Haushaltsjahr)*(E174:BG174=$BS$16)*(E178:BG178))</f>
        <v>0</v>
      </c>
      <c r="BT174" s="163">
        <f>IF(BQ174=0,0,ROUND(BR174/BQ174,4))</f>
        <v>0</v>
      </c>
      <c r="BU174" s="99">
        <f>IF(BW174="ja",0,IF(BT174&gt;=60%,BR174+BS174,BR174))</f>
        <v>0</v>
      </c>
      <c r="BV174" s="146"/>
      <c r="BW174" s="134" t="str">
        <f>IF(SUMPRODUCT((E174:BG174=$BR$16)*(E176:BG176="")*($E$15:$BG$15&lt;&gt;0))&gt;0,"ja",
IF(SUMPRODUCT((E174:BG174=$BS$16)*(E176:BG176="")*($E$15:$BG$15&lt;&gt;0))&gt;0,"ja","nein"))</f>
        <v>nein</v>
      </c>
      <c r="BX174" s="146"/>
      <c r="BY174" s="132" t="s">
        <v>10</v>
      </c>
      <c r="BZ174" s="99"/>
      <c r="CA174" s="119">
        <f t="shared" ref="CA174:DB174" si="256">IF(CA$16="",0,SUMPRODUCT(($E174:$BG174&lt;&gt;"")*($E178:$BG178)*($E$16:$BG$16=CA$16)))</f>
        <v>0</v>
      </c>
      <c r="CB174" s="119">
        <f t="shared" si="256"/>
        <v>0</v>
      </c>
      <c r="CC174" s="119">
        <f t="shared" si="256"/>
        <v>0</v>
      </c>
      <c r="CD174" s="119">
        <f t="shared" si="256"/>
        <v>0</v>
      </c>
      <c r="CE174" s="119">
        <f t="shared" si="256"/>
        <v>0</v>
      </c>
      <c r="CF174" s="119">
        <f t="shared" si="256"/>
        <v>0</v>
      </c>
      <c r="CG174" s="119">
        <f t="shared" si="256"/>
        <v>0</v>
      </c>
      <c r="CH174" s="119">
        <f t="shared" si="256"/>
        <v>0</v>
      </c>
      <c r="CI174" s="119">
        <f t="shared" si="256"/>
        <v>0</v>
      </c>
      <c r="CJ174" s="119">
        <f t="shared" si="256"/>
        <v>0</v>
      </c>
      <c r="CK174" s="119">
        <f t="shared" si="256"/>
        <v>0</v>
      </c>
      <c r="CL174" s="119">
        <f t="shared" si="256"/>
        <v>0</v>
      </c>
      <c r="CM174" s="119">
        <f t="shared" si="256"/>
        <v>0</v>
      </c>
      <c r="CN174" s="119">
        <f t="shared" si="256"/>
        <v>0</v>
      </c>
      <c r="CO174" s="119">
        <f t="shared" si="256"/>
        <v>0</v>
      </c>
      <c r="CP174" s="119">
        <f t="shared" si="256"/>
        <v>0</v>
      </c>
      <c r="CQ174" s="119">
        <f t="shared" si="256"/>
        <v>0</v>
      </c>
      <c r="CR174" s="119">
        <f t="shared" si="256"/>
        <v>0</v>
      </c>
      <c r="CS174" s="119">
        <f t="shared" si="256"/>
        <v>0</v>
      </c>
      <c r="CT174" s="119">
        <f t="shared" si="256"/>
        <v>0</v>
      </c>
      <c r="CU174" s="119">
        <f t="shared" si="256"/>
        <v>0</v>
      </c>
      <c r="CV174" s="119">
        <f t="shared" si="256"/>
        <v>0</v>
      </c>
      <c r="CW174" s="119">
        <f t="shared" si="256"/>
        <v>0</v>
      </c>
      <c r="CX174" s="119">
        <f t="shared" si="256"/>
        <v>0</v>
      </c>
      <c r="CY174" s="119">
        <f t="shared" si="256"/>
        <v>0</v>
      </c>
      <c r="CZ174" s="119">
        <f t="shared" si="256"/>
        <v>0</v>
      </c>
      <c r="DA174" s="119">
        <f t="shared" si="256"/>
        <v>0</v>
      </c>
      <c r="DB174" s="119">
        <f t="shared" si="256"/>
        <v>0</v>
      </c>
    </row>
    <row r="175" spans="1:106" ht="2.15" customHeight="1" x14ac:dyDescent="0.25">
      <c r="A175" s="29"/>
      <c r="B175" s="194"/>
      <c r="C175" s="118"/>
      <c r="D175" s="199"/>
      <c r="E175" s="196"/>
      <c r="F175" s="199"/>
      <c r="G175" s="196"/>
      <c r="H175" s="199"/>
      <c r="I175" s="196"/>
      <c r="J175" s="199"/>
      <c r="K175" s="196"/>
      <c r="L175" s="199"/>
      <c r="M175" s="196"/>
      <c r="N175" s="199"/>
      <c r="O175" s="196"/>
      <c r="P175" s="199"/>
      <c r="Q175" s="196"/>
      <c r="R175" s="199"/>
      <c r="S175" s="196"/>
      <c r="T175" s="199"/>
      <c r="U175" s="196"/>
      <c r="V175" s="199"/>
      <c r="W175" s="196"/>
      <c r="X175" s="199"/>
      <c r="Y175" s="196"/>
      <c r="Z175" s="199"/>
      <c r="AA175" s="196"/>
      <c r="AB175" s="199"/>
      <c r="AC175" s="196"/>
      <c r="AD175" s="199"/>
      <c r="AE175" s="196"/>
      <c r="AF175" s="199"/>
      <c r="AG175" s="196"/>
      <c r="AH175" s="199"/>
      <c r="AI175" s="196"/>
      <c r="AJ175" s="199"/>
      <c r="AK175" s="196"/>
      <c r="AL175" s="199"/>
      <c r="AM175" s="196"/>
      <c r="AN175" s="199"/>
      <c r="AO175" s="196"/>
      <c r="AP175" s="199"/>
      <c r="AQ175" s="196"/>
      <c r="AR175" s="199"/>
      <c r="AS175" s="196"/>
      <c r="AT175" s="199"/>
      <c r="AU175" s="196"/>
      <c r="AV175" s="199"/>
      <c r="AW175" s="196"/>
      <c r="AX175" s="199"/>
      <c r="AY175" s="196"/>
      <c r="AZ175" s="199"/>
      <c r="BA175" s="196"/>
      <c r="BB175" s="199"/>
      <c r="BC175" s="196"/>
      <c r="BD175" s="199"/>
      <c r="BE175" s="196"/>
      <c r="BF175" s="199"/>
      <c r="BG175" s="197"/>
      <c r="BH175" s="194"/>
      <c r="BI175" s="195"/>
      <c r="BJ175" s="195"/>
      <c r="BK175" s="195"/>
      <c r="BL175" s="195"/>
      <c r="BM175" s="107"/>
      <c r="BN175" s="140"/>
      <c r="BO175" s="140">
        <f t="shared" ref="BO175" si="257">BO174</f>
        <v>0</v>
      </c>
      <c r="BP175" s="139"/>
      <c r="BQ175" s="99"/>
      <c r="BR175" s="119"/>
      <c r="BS175" s="99"/>
      <c r="BT175" s="163"/>
      <c r="BU175" s="99"/>
      <c r="BV175" s="146"/>
      <c r="BW175" s="134"/>
      <c r="BX175" s="146"/>
      <c r="BY175" s="132"/>
      <c r="BZ175" s="99"/>
      <c r="CA175" s="119"/>
      <c r="CB175" s="119"/>
      <c r="CC175" s="119"/>
      <c r="CD175" s="119"/>
      <c r="CE175" s="119"/>
      <c r="CF175" s="119"/>
      <c r="CG175" s="119"/>
      <c r="CH175" s="119"/>
      <c r="CI175" s="119"/>
      <c r="CJ175" s="119"/>
      <c r="CK175" s="119"/>
      <c r="CL175" s="119"/>
      <c r="CM175" s="119"/>
      <c r="CN175" s="119"/>
      <c r="CO175" s="119"/>
      <c r="CP175" s="119"/>
      <c r="CQ175" s="119"/>
      <c r="CR175" s="119"/>
      <c r="CS175" s="119"/>
      <c r="CT175" s="119"/>
      <c r="CU175" s="119"/>
      <c r="CV175" s="119"/>
      <c r="CW175" s="119"/>
      <c r="CX175" s="119"/>
      <c r="CY175" s="119"/>
      <c r="CZ175" s="119"/>
      <c r="DA175" s="119"/>
      <c r="DB175" s="119"/>
    </row>
    <row r="176" spans="1:106" ht="18" customHeight="1" x14ac:dyDescent="0.25">
      <c r="A176" s="29"/>
      <c r="B176" s="120"/>
      <c r="C176" s="193"/>
      <c r="D176" s="199"/>
      <c r="E176" s="169"/>
      <c r="F176" s="199"/>
      <c r="G176" s="169"/>
      <c r="H176" s="199"/>
      <c r="I176" s="169"/>
      <c r="J176" s="199"/>
      <c r="K176" s="169"/>
      <c r="L176" s="199"/>
      <c r="M176" s="169"/>
      <c r="N176" s="199"/>
      <c r="O176" s="169"/>
      <c r="P176" s="199"/>
      <c r="Q176" s="169"/>
      <c r="R176" s="199"/>
      <c r="S176" s="169"/>
      <c r="T176" s="199"/>
      <c r="U176" s="169"/>
      <c r="V176" s="199"/>
      <c r="W176" s="169"/>
      <c r="X176" s="199"/>
      <c r="Y176" s="169"/>
      <c r="Z176" s="199"/>
      <c r="AA176" s="169"/>
      <c r="AB176" s="199"/>
      <c r="AC176" s="169"/>
      <c r="AD176" s="199"/>
      <c r="AE176" s="169"/>
      <c r="AF176" s="199"/>
      <c r="AG176" s="169"/>
      <c r="AH176" s="199"/>
      <c r="AI176" s="169"/>
      <c r="AJ176" s="199"/>
      <c r="AK176" s="169"/>
      <c r="AL176" s="199"/>
      <c r="AM176" s="169"/>
      <c r="AN176" s="199"/>
      <c r="AO176" s="169"/>
      <c r="AP176" s="199"/>
      <c r="AQ176" s="169"/>
      <c r="AR176" s="199"/>
      <c r="AS176" s="169"/>
      <c r="AT176" s="199"/>
      <c r="AU176" s="169"/>
      <c r="AV176" s="199"/>
      <c r="AW176" s="169"/>
      <c r="AX176" s="199"/>
      <c r="AY176" s="169"/>
      <c r="AZ176" s="199"/>
      <c r="BA176" s="169"/>
      <c r="BB176" s="199"/>
      <c r="BC176" s="169"/>
      <c r="BD176" s="199"/>
      <c r="BE176" s="169"/>
      <c r="BF176" s="199"/>
      <c r="BG176" s="169"/>
      <c r="BH176" s="194"/>
      <c r="BI176" s="105" t="str">
        <f>IF(OR(Gesamtstunden=0,SUM($E$15:$BG$15)=0,B174=""),"",BQ174)</f>
        <v/>
      </c>
      <c r="BJ176" s="105" t="str">
        <f>IF(OR(Gesamtstunden=0,SUM($E$15:$BG$15)=0,B174=""),"",BR174)</f>
        <v/>
      </c>
      <c r="BK176" s="109" t="str">
        <f t="shared" ref="BK176" si="258">IF(BI176="","",IF(BI176=0,0,BT174))</f>
        <v/>
      </c>
      <c r="BL176" s="105" t="str">
        <f>IF(OR(Gesamtstunden=0,SUM($E$15:$BG$15)=0,B174=""),"",BU174)</f>
        <v/>
      </c>
      <c r="BM176" s="107" t="str">
        <f>IF(BW174="ja","Es fehlen Angaben zum Berufsfeld!","")</f>
        <v/>
      </c>
      <c r="BN176" s="140"/>
      <c r="BO176" s="140">
        <f t="shared" ref="BO176" si="259">BO174</f>
        <v>0</v>
      </c>
      <c r="BP176" s="139"/>
      <c r="BQ176" s="99"/>
      <c r="BR176" s="119"/>
      <c r="BS176" s="99"/>
      <c r="BT176" s="163"/>
      <c r="BU176" s="99"/>
      <c r="BV176" s="146"/>
      <c r="BW176" s="133"/>
      <c r="BX176" s="146"/>
      <c r="BY176" s="132" t="s">
        <v>168</v>
      </c>
      <c r="BZ176" s="99">
        <f>IF(Gesamtstunden=0,0,IF(SUM(CA176:DB176)&gt;0,1,IF(AND(BQ174&gt;0,Gesamtstunden&lt;BQ174),1,0)))</f>
        <v>0</v>
      </c>
      <c r="CA176" s="95">
        <f>IF(CA$16="",0,IF(CA174&gt;CA$15,1,0))</f>
        <v>0</v>
      </c>
      <c r="CB176" s="95">
        <f t="shared" ref="CB176:DB176" si="260">IF(CB$16="",0,IF(CB174&gt;CB$15,1,0))</f>
        <v>0</v>
      </c>
      <c r="CC176" s="95">
        <f t="shared" si="260"/>
        <v>0</v>
      </c>
      <c r="CD176" s="95">
        <f t="shared" si="260"/>
        <v>0</v>
      </c>
      <c r="CE176" s="95">
        <f t="shared" si="260"/>
        <v>0</v>
      </c>
      <c r="CF176" s="95">
        <f t="shared" si="260"/>
        <v>0</v>
      </c>
      <c r="CG176" s="95">
        <f t="shared" si="260"/>
        <v>0</v>
      </c>
      <c r="CH176" s="95">
        <f t="shared" si="260"/>
        <v>0</v>
      </c>
      <c r="CI176" s="95">
        <f t="shared" si="260"/>
        <v>0</v>
      </c>
      <c r="CJ176" s="95">
        <f t="shared" si="260"/>
        <v>0</v>
      </c>
      <c r="CK176" s="95">
        <f t="shared" si="260"/>
        <v>0</v>
      </c>
      <c r="CL176" s="95">
        <f t="shared" si="260"/>
        <v>0</v>
      </c>
      <c r="CM176" s="95">
        <f t="shared" si="260"/>
        <v>0</v>
      </c>
      <c r="CN176" s="95">
        <f t="shared" si="260"/>
        <v>0</v>
      </c>
      <c r="CO176" s="95">
        <f t="shared" si="260"/>
        <v>0</v>
      </c>
      <c r="CP176" s="95">
        <f t="shared" si="260"/>
        <v>0</v>
      </c>
      <c r="CQ176" s="95">
        <f t="shared" si="260"/>
        <v>0</v>
      </c>
      <c r="CR176" s="95">
        <f t="shared" si="260"/>
        <v>0</v>
      </c>
      <c r="CS176" s="95">
        <f t="shared" si="260"/>
        <v>0</v>
      </c>
      <c r="CT176" s="95">
        <f t="shared" si="260"/>
        <v>0</v>
      </c>
      <c r="CU176" s="95">
        <f t="shared" si="260"/>
        <v>0</v>
      </c>
      <c r="CV176" s="95">
        <f t="shared" si="260"/>
        <v>0</v>
      </c>
      <c r="CW176" s="95">
        <f t="shared" si="260"/>
        <v>0</v>
      </c>
      <c r="CX176" s="95">
        <f t="shared" si="260"/>
        <v>0</v>
      </c>
      <c r="CY176" s="95">
        <f t="shared" si="260"/>
        <v>0</v>
      </c>
      <c r="CZ176" s="95">
        <f t="shared" si="260"/>
        <v>0</v>
      </c>
      <c r="DA176" s="95">
        <f t="shared" si="260"/>
        <v>0</v>
      </c>
      <c r="DB176" s="95">
        <f t="shared" si="260"/>
        <v>0</v>
      </c>
    </row>
    <row r="177" spans="1:106" ht="2.15" customHeight="1" x14ac:dyDescent="0.25">
      <c r="A177" s="29"/>
      <c r="B177" s="120"/>
      <c r="C177" s="193"/>
      <c r="D177" s="199"/>
      <c r="E177" s="207"/>
      <c r="F177" s="199"/>
      <c r="G177" s="207"/>
      <c r="H177" s="199"/>
      <c r="I177" s="207"/>
      <c r="J177" s="199"/>
      <c r="K177" s="207"/>
      <c r="L177" s="199"/>
      <c r="M177" s="207"/>
      <c r="N177" s="199"/>
      <c r="O177" s="207"/>
      <c r="P177" s="199"/>
      <c r="Q177" s="207"/>
      <c r="R177" s="199"/>
      <c r="S177" s="207"/>
      <c r="T177" s="199"/>
      <c r="U177" s="193"/>
      <c r="V177" s="199"/>
      <c r="W177" s="207"/>
      <c r="X177" s="199"/>
      <c r="Y177" s="207"/>
      <c r="Z177" s="199"/>
      <c r="AA177" s="207"/>
      <c r="AB177" s="199"/>
      <c r="AC177" s="208"/>
      <c r="AD177" s="199"/>
      <c r="AE177" s="208"/>
      <c r="AF177" s="199"/>
      <c r="AG177" s="208"/>
      <c r="AH177" s="199"/>
      <c r="AI177" s="208"/>
      <c r="AJ177" s="199"/>
      <c r="AK177" s="208"/>
      <c r="AL177" s="199"/>
      <c r="AM177" s="208"/>
      <c r="AN177" s="199"/>
      <c r="AO177" s="208"/>
      <c r="AP177" s="199"/>
      <c r="AQ177" s="208"/>
      <c r="AR177" s="199"/>
      <c r="AS177" s="208"/>
      <c r="AT177" s="199"/>
      <c r="AU177" s="208"/>
      <c r="AV177" s="199"/>
      <c r="AW177" s="208"/>
      <c r="AX177" s="199"/>
      <c r="AY177" s="208"/>
      <c r="AZ177" s="199"/>
      <c r="BA177" s="208"/>
      <c r="BB177" s="199"/>
      <c r="BC177" s="208"/>
      <c r="BD177" s="199"/>
      <c r="BE177" s="208"/>
      <c r="BF177" s="199"/>
      <c r="BG177" s="209"/>
      <c r="BH177" s="194"/>
      <c r="BI177" s="105"/>
      <c r="BJ177" s="105"/>
      <c r="BK177" s="109"/>
      <c r="BL177" s="105"/>
      <c r="BM177" s="107"/>
      <c r="BN177" s="140"/>
      <c r="BO177" s="140">
        <f t="shared" ref="BO177" si="261">BO174</f>
        <v>0</v>
      </c>
      <c r="BP177" s="139"/>
      <c r="BQ177" s="99"/>
      <c r="BR177" s="119"/>
      <c r="BS177" s="99"/>
      <c r="BT177" s="163"/>
      <c r="BU177" s="99"/>
      <c r="BV177" s="146"/>
      <c r="BW177" s="133"/>
      <c r="BX177" s="146"/>
      <c r="BY177" s="132"/>
      <c r="BZ177" s="99"/>
      <c r="CA177" s="95"/>
      <c r="CB177" s="95"/>
      <c r="CC177" s="95"/>
      <c r="CD177" s="95"/>
      <c r="CE177" s="95"/>
      <c r="CF177" s="95"/>
      <c r="CG177" s="95"/>
      <c r="CH177" s="95"/>
      <c r="CI177" s="95"/>
      <c r="CJ177" s="95"/>
      <c r="CK177" s="95"/>
      <c r="CL177" s="95"/>
      <c r="CM177" s="95"/>
      <c r="CN177" s="95"/>
      <c r="CO177" s="95"/>
      <c r="CP177" s="95"/>
      <c r="CQ177" s="95"/>
      <c r="CR177" s="95"/>
      <c r="CS177" s="95"/>
      <c r="CT177" s="95"/>
      <c r="CU177" s="95"/>
      <c r="CV177" s="95"/>
      <c r="CW177" s="95"/>
      <c r="CX177" s="95"/>
      <c r="CY177" s="95"/>
      <c r="CZ177" s="95"/>
      <c r="DA177" s="95"/>
      <c r="DB177" s="95"/>
    </row>
    <row r="178" spans="1:106" ht="18" customHeight="1" x14ac:dyDescent="0.25">
      <c r="A178" s="30"/>
      <c r="B178" s="115"/>
      <c r="C178" s="112"/>
      <c r="D178" s="194"/>
      <c r="E178" s="170"/>
      <c r="F178" s="200"/>
      <c r="G178" s="170"/>
      <c r="H178" s="200"/>
      <c r="I178" s="170"/>
      <c r="J178" s="200"/>
      <c r="K178" s="170"/>
      <c r="L178" s="200"/>
      <c r="M178" s="170"/>
      <c r="N178" s="200"/>
      <c r="O178" s="170"/>
      <c r="P178" s="200"/>
      <c r="Q178" s="170"/>
      <c r="R178" s="200"/>
      <c r="S178" s="170"/>
      <c r="T178" s="200"/>
      <c r="U178" s="170"/>
      <c r="V178" s="200"/>
      <c r="W178" s="170"/>
      <c r="X178" s="200"/>
      <c r="Y178" s="170"/>
      <c r="Z178" s="200"/>
      <c r="AA178" s="170"/>
      <c r="AB178" s="200"/>
      <c r="AC178" s="170"/>
      <c r="AD178" s="200"/>
      <c r="AE178" s="170"/>
      <c r="AF178" s="200"/>
      <c r="AG178" s="170"/>
      <c r="AH178" s="200"/>
      <c r="AI178" s="170"/>
      <c r="AJ178" s="200"/>
      <c r="AK178" s="170"/>
      <c r="AL178" s="200"/>
      <c r="AM178" s="170"/>
      <c r="AN178" s="200"/>
      <c r="AO178" s="170"/>
      <c r="AP178" s="200"/>
      <c r="AQ178" s="170"/>
      <c r="AR178" s="200"/>
      <c r="AS178" s="170"/>
      <c r="AT178" s="200"/>
      <c r="AU178" s="170"/>
      <c r="AV178" s="200"/>
      <c r="AW178" s="170"/>
      <c r="AX178" s="200"/>
      <c r="AY178" s="170"/>
      <c r="AZ178" s="200"/>
      <c r="BA178" s="170"/>
      <c r="BB178" s="200"/>
      <c r="BC178" s="170"/>
      <c r="BD178" s="200"/>
      <c r="BE178" s="170"/>
      <c r="BF178" s="200"/>
      <c r="BG178" s="170"/>
      <c r="BH178" s="194"/>
      <c r="BI178" s="116"/>
      <c r="BJ178" s="116"/>
      <c r="BK178" s="117"/>
      <c r="BL178" s="116"/>
      <c r="BM178" s="107" t="str">
        <f>IF(AND(BZ176=1,BZ178=0),"Bitte die max. Anzahl an Gesamtstunden bzw. Stunden pro Tag beachten!",IF(AND(BZ176=0,BZ178=1),"Es fehlen Angaben zu den Kursstunden!",IF(AND(BZ176=1,BZ178=1),"Bitte die max. Anzahl an Stunden pro Tag beachten!",IF(AND(C174="nein",BI176&gt;30),"Die max. Stundenzahl ist überschritten!",""))))</f>
        <v/>
      </c>
      <c r="BN178" s="140" t="str">
        <f t="shared" ref="BN178" si="262">IF(B174&lt;&gt;"",1,"")</f>
        <v/>
      </c>
      <c r="BO178" s="140">
        <f t="shared" ref="BO178" si="263">BO174</f>
        <v>0</v>
      </c>
      <c r="BP178" s="139"/>
      <c r="BQ178" s="99"/>
      <c r="BR178" s="119"/>
      <c r="BS178" s="99"/>
      <c r="BT178" s="163"/>
      <c r="BU178" s="99"/>
      <c r="BV178" s="146"/>
      <c r="BW178" s="133"/>
      <c r="BX178" s="146"/>
      <c r="BY178" s="132" t="s">
        <v>169</v>
      </c>
      <c r="BZ178" s="99">
        <f>IF(Gesamtstunden=0,0,IF(SUM(CA178:DB178)&gt;0,1,IF(AND(BQ174&gt;0,Gesamtstunden&gt;BQ174),1,0)))</f>
        <v>0</v>
      </c>
      <c r="CA178" s="95">
        <f>IF(OR($B174="",CA$16=""),0,IF(CA174&lt;CA$15,1,0))</f>
        <v>0</v>
      </c>
      <c r="CB178" s="95">
        <f t="shared" ref="CB178:DB178" si="264">IF(OR($B174="",CB$16=""),0,IF(CB174&lt;CB$15,1,0))</f>
        <v>0</v>
      </c>
      <c r="CC178" s="95">
        <f t="shared" si="264"/>
        <v>0</v>
      </c>
      <c r="CD178" s="95">
        <f t="shared" si="264"/>
        <v>0</v>
      </c>
      <c r="CE178" s="95">
        <f t="shared" si="264"/>
        <v>0</v>
      </c>
      <c r="CF178" s="95">
        <f t="shared" si="264"/>
        <v>0</v>
      </c>
      <c r="CG178" s="95">
        <f t="shared" si="264"/>
        <v>0</v>
      </c>
      <c r="CH178" s="95">
        <f t="shared" si="264"/>
        <v>0</v>
      </c>
      <c r="CI178" s="95">
        <f t="shared" si="264"/>
        <v>0</v>
      </c>
      <c r="CJ178" s="95">
        <f t="shared" si="264"/>
        <v>0</v>
      </c>
      <c r="CK178" s="95">
        <f t="shared" si="264"/>
        <v>0</v>
      </c>
      <c r="CL178" s="95">
        <f t="shared" si="264"/>
        <v>0</v>
      </c>
      <c r="CM178" s="95">
        <f t="shared" si="264"/>
        <v>0</v>
      </c>
      <c r="CN178" s="95">
        <f t="shared" si="264"/>
        <v>0</v>
      </c>
      <c r="CO178" s="95">
        <f t="shared" si="264"/>
        <v>0</v>
      </c>
      <c r="CP178" s="95">
        <f t="shared" si="264"/>
        <v>0</v>
      </c>
      <c r="CQ178" s="95">
        <f t="shared" si="264"/>
        <v>0</v>
      </c>
      <c r="CR178" s="95">
        <f t="shared" si="264"/>
        <v>0</v>
      </c>
      <c r="CS178" s="95">
        <f t="shared" si="264"/>
        <v>0</v>
      </c>
      <c r="CT178" s="95">
        <f t="shared" si="264"/>
        <v>0</v>
      </c>
      <c r="CU178" s="95">
        <f t="shared" si="264"/>
        <v>0</v>
      </c>
      <c r="CV178" s="95">
        <f t="shared" si="264"/>
        <v>0</v>
      </c>
      <c r="CW178" s="95">
        <f t="shared" si="264"/>
        <v>0</v>
      </c>
      <c r="CX178" s="95">
        <f t="shared" si="264"/>
        <v>0</v>
      </c>
      <c r="CY178" s="95">
        <f t="shared" si="264"/>
        <v>0</v>
      </c>
      <c r="CZ178" s="95">
        <f t="shared" si="264"/>
        <v>0</v>
      </c>
      <c r="DA178" s="95">
        <f t="shared" si="264"/>
        <v>0</v>
      </c>
      <c r="DB178" s="95">
        <f t="shared" si="264"/>
        <v>0</v>
      </c>
    </row>
    <row r="179" spans="1:106" ht="5.15" customHeight="1" x14ac:dyDescent="0.25">
      <c r="BN179" s="141"/>
      <c r="BO179" s="140"/>
      <c r="BP179" s="139"/>
      <c r="BQ179" s="101"/>
      <c r="BR179" s="161"/>
      <c r="BS179" s="101"/>
      <c r="BT179" s="161"/>
      <c r="BU179" s="99"/>
      <c r="BV179" s="137"/>
      <c r="BW179" s="135"/>
      <c r="BX179" s="137"/>
      <c r="BY179" s="96"/>
      <c r="BZ179" s="101"/>
      <c r="CA179" s="96"/>
      <c r="CB179" s="96"/>
      <c r="CC179" s="96"/>
      <c r="CD179" s="96"/>
      <c r="CE179" s="96"/>
      <c r="CF179" s="96"/>
      <c r="CG179" s="96"/>
      <c r="CH179" s="96"/>
      <c r="CI179" s="96"/>
      <c r="CJ179" s="96"/>
      <c r="CK179" s="96"/>
      <c r="CL179" s="96"/>
      <c r="CM179" s="96"/>
      <c r="CN179" s="96"/>
      <c r="CO179" s="96"/>
      <c r="CP179" s="96"/>
      <c r="CQ179" s="96"/>
      <c r="CR179" s="96"/>
      <c r="CS179" s="96"/>
      <c r="CT179" s="96"/>
      <c r="CU179" s="96"/>
      <c r="CV179" s="96"/>
      <c r="CW179" s="96"/>
      <c r="CX179" s="96"/>
      <c r="CY179" s="96"/>
      <c r="CZ179" s="96"/>
      <c r="DA179" s="96"/>
      <c r="DB179" s="96"/>
    </row>
    <row r="180" spans="1:106" ht="18" customHeight="1" x14ac:dyDescent="0.25">
      <c r="A180" s="28">
        <v>28</v>
      </c>
      <c r="B180" s="118" t="str">
        <f>VLOOKUP(A180,'Kopierhilfe TN-Daten'!$A$2:$D$31,4)</f>
        <v/>
      </c>
      <c r="C180" s="169"/>
      <c r="D180" s="194"/>
      <c r="E180" s="168"/>
      <c r="F180" s="198"/>
      <c r="G180" s="168"/>
      <c r="H180" s="198"/>
      <c r="I180" s="168"/>
      <c r="J180" s="198"/>
      <c r="K180" s="168"/>
      <c r="L180" s="198"/>
      <c r="M180" s="168"/>
      <c r="N180" s="198"/>
      <c r="O180" s="168"/>
      <c r="P180" s="198"/>
      <c r="Q180" s="168"/>
      <c r="R180" s="198"/>
      <c r="S180" s="168"/>
      <c r="T180" s="198"/>
      <c r="U180" s="168"/>
      <c r="V180" s="198"/>
      <c r="W180" s="168"/>
      <c r="X180" s="198"/>
      <c r="Y180" s="168"/>
      <c r="Z180" s="198"/>
      <c r="AA180" s="168"/>
      <c r="AB180" s="198"/>
      <c r="AC180" s="168"/>
      <c r="AD180" s="198"/>
      <c r="AE180" s="168"/>
      <c r="AF180" s="198"/>
      <c r="AG180" s="168"/>
      <c r="AH180" s="198"/>
      <c r="AI180" s="168"/>
      <c r="AJ180" s="198"/>
      <c r="AK180" s="168"/>
      <c r="AL180" s="198"/>
      <c r="AM180" s="168"/>
      <c r="AN180" s="198"/>
      <c r="AO180" s="168"/>
      <c r="AP180" s="198"/>
      <c r="AQ180" s="168"/>
      <c r="AR180" s="198"/>
      <c r="AS180" s="168"/>
      <c r="AT180" s="198"/>
      <c r="AU180" s="168"/>
      <c r="AV180" s="198"/>
      <c r="AW180" s="168"/>
      <c r="AX180" s="198"/>
      <c r="AY180" s="168"/>
      <c r="AZ180" s="198"/>
      <c r="BA180" s="168"/>
      <c r="BB180" s="198"/>
      <c r="BC180" s="168"/>
      <c r="BD180" s="198"/>
      <c r="BE180" s="168"/>
      <c r="BF180" s="198"/>
      <c r="BG180" s="168"/>
      <c r="BH180" s="194"/>
      <c r="BI180" s="106"/>
      <c r="BJ180" s="106"/>
      <c r="BK180" s="106"/>
      <c r="BL180" s="106"/>
      <c r="BM180" s="107" t="str">
        <f>IF(AND(B180="",BQ180&gt;0),"Bitte den Namen der Schülerin/des Schülers erfassen!","")</f>
        <v/>
      </c>
      <c r="BN180" s="140"/>
      <c r="BO180" s="140">
        <f t="shared" ref="BO180" si="265">IF(OR(BM180&lt;&gt;"",BM182&lt;&gt;"",BM184&lt;&gt;""),1,0)</f>
        <v>0</v>
      </c>
      <c r="BP180" s="139"/>
      <c r="BQ180" s="99">
        <f>SUMPRODUCT(($E$15:$BG$15=Haushaltsjahr)*(E180:BG180&lt;&gt;"")*(E184:BG184))</f>
        <v>0</v>
      </c>
      <c r="BR180" s="119">
        <f>SUMPRODUCT(($E$15:$BG$15=Haushaltsjahr)*(E180:BG180=$BR$16)*(E184:BG184))</f>
        <v>0</v>
      </c>
      <c r="BS180" s="99">
        <f>SUMPRODUCT(($E$15:$BG$15=Haushaltsjahr)*(E180:BG180=$BS$16)*(E184:BG184))</f>
        <v>0</v>
      </c>
      <c r="BT180" s="163">
        <f>IF(BQ180=0,0,ROUND(BR180/BQ180,4))</f>
        <v>0</v>
      </c>
      <c r="BU180" s="99">
        <f>IF(BW180="ja",0,IF(BT180&gt;=60%,BR180+BS180,BR180))</f>
        <v>0</v>
      </c>
      <c r="BV180" s="146"/>
      <c r="BW180" s="134" t="str">
        <f>IF(SUMPRODUCT((E180:BG180=$BR$16)*(E182:BG182="")*($E$15:$BG$15&lt;&gt;0))&gt;0,"ja",
IF(SUMPRODUCT((E180:BG180=$BS$16)*(E182:BG182="")*($E$15:$BG$15&lt;&gt;0))&gt;0,"ja","nein"))</f>
        <v>nein</v>
      </c>
      <c r="BX180" s="146"/>
      <c r="BY180" s="132" t="s">
        <v>10</v>
      </c>
      <c r="BZ180" s="99"/>
      <c r="CA180" s="119">
        <f t="shared" ref="CA180:DB180" si="266">IF(CA$16="",0,SUMPRODUCT(($E180:$BG180&lt;&gt;"")*($E184:$BG184)*($E$16:$BG$16=CA$16)))</f>
        <v>0</v>
      </c>
      <c r="CB180" s="119">
        <f t="shared" si="266"/>
        <v>0</v>
      </c>
      <c r="CC180" s="119">
        <f t="shared" si="266"/>
        <v>0</v>
      </c>
      <c r="CD180" s="119">
        <f t="shared" si="266"/>
        <v>0</v>
      </c>
      <c r="CE180" s="119">
        <f t="shared" si="266"/>
        <v>0</v>
      </c>
      <c r="CF180" s="119">
        <f t="shared" si="266"/>
        <v>0</v>
      </c>
      <c r="CG180" s="119">
        <f t="shared" si="266"/>
        <v>0</v>
      </c>
      <c r="CH180" s="119">
        <f t="shared" si="266"/>
        <v>0</v>
      </c>
      <c r="CI180" s="119">
        <f t="shared" si="266"/>
        <v>0</v>
      </c>
      <c r="CJ180" s="119">
        <f t="shared" si="266"/>
        <v>0</v>
      </c>
      <c r="CK180" s="119">
        <f t="shared" si="266"/>
        <v>0</v>
      </c>
      <c r="CL180" s="119">
        <f t="shared" si="266"/>
        <v>0</v>
      </c>
      <c r="CM180" s="119">
        <f t="shared" si="266"/>
        <v>0</v>
      </c>
      <c r="CN180" s="119">
        <f t="shared" si="266"/>
        <v>0</v>
      </c>
      <c r="CO180" s="119">
        <f t="shared" si="266"/>
        <v>0</v>
      </c>
      <c r="CP180" s="119">
        <f t="shared" si="266"/>
        <v>0</v>
      </c>
      <c r="CQ180" s="119">
        <f t="shared" si="266"/>
        <v>0</v>
      </c>
      <c r="CR180" s="119">
        <f t="shared" si="266"/>
        <v>0</v>
      </c>
      <c r="CS180" s="119">
        <f t="shared" si="266"/>
        <v>0</v>
      </c>
      <c r="CT180" s="119">
        <f t="shared" si="266"/>
        <v>0</v>
      </c>
      <c r="CU180" s="119">
        <f t="shared" si="266"/>
        <v>0</v>
      </c>
      <c r="CV180" s="119">
        <f t="shared" si="266"/>
        <v>0</v>
      </c>
      <c r="CW180" s="119">
        <f t="shared" si="266"/>
        <v>0</v>
      </c>
      <c r="CX180" s="119">
        <f t="shared" si="266"/>
        <v>0</v>
      </c>
      <c r="CY180" s="119">
        <f t="shared" si="266"/>
        <v>0</v>
      </c>
      <c r="CZ180" s="119">
        <f t="shared" si="266"/>
        <v>0</v>
      </c>
      <c r="DA180" s="119">
        <f t="shared" si="266"/>
        <v>0</v>
      </c>
      <c r="DB180" s="119">
        <f t="shared" si="266"/>
        <v>0</v>
      </c>
    </row>
    <row r="181" spans="1:106" ht="2.15" customHeight="1" x14ac:dyDescent="0.25">
      <c r="A181" s="29"/>
      <c r="B181" s="194"/>
      <c r="C181" s="118"/>
      <c r="D181" s="199"/>
      <c r="E181" s="196"/>
      <c r="F181" s="199"/>
      <c r="G181" s="196"/>
      <c r="H181" s="199"/>
      <c r="I181" s="196"/>
      <c r="J181" s="199"/>
      <c r="K181" s="196"/>
      <c r="L181" s="199"/>
      <c r="M181" s="196"/>
      <c r="N181" s="199"/>
      <c r="O181" s="196"/>
      <c r="P181" s="199"/>
      <c r="Q181" s="196"/>
      <c r="R181" s="199"/>
      <c r="S181" s="196"/>
      <c r="T181" s="199"/>
      <c r="U181" s="196"/>
      <c r="V181" s="199"/>
      <c r="W181" s="196"/>
      <c r="X181" s="199"/>
      <c r="Y181" s="196"/>
      <c r="Z181" s="199"/>
      <c r="AA181" s="196"/>
      <c r="AB181" s="199"/>
      <c r="AC181" s="196"/>
      <c r="AD181" s="199"/>
      <c r="AE181" s="196"/>
      <c r="AF181" s="199"/>
      <c r="AG181" s="196"/>
      <c r="AH181" s="199"/>
      <c r="AI181" s="196"/>
      <c r="AJ181" s="199"/>
      <c r="AK181" s="196"/>
      <c r="AL181" s="199"/>
      <c r="AM181" s="196"/>
      <c r="AN181" s="199"/>
      <c r="AO181" s="196"/>
      <c r="AP181" s="199"/>
      <c r="AQ181" s="196"/>
      <c r="AR181" s="199"/>
      <c r="AS181" s="196"/>
      <c r="AT181" s="199"/>
      <c r="AU181" s="196"/>
      <c r="AV181" s="199"/>
      <c r="AW181" s="196"/>
      <c r="AX181" s="199"/>
      <c r="AY181" s="196"/>
      <c r="AZ181" s="199"/>
      <c r="BA181" s="196"/>
      <c r="BB181" s="199"/>
      <c r="BC181" s="196"/>
      <c r="BD181" s="199"/>
      <c r="BE181" s="196"/>
      <c r="BF181" s="199"/>
      <c r="BG181" s="197"/>
      <c r="BH181" s="194"/>
      <c r="BI181" s="195"/>
      <c r="BJ181" s="195"/>
      <c r="BK181" s="195"/>
      <c r="BL181" s="195"/>
      <c r="BM181" s="107"/>
      <c r="BN181" s="140"/>
      <c r="BO181" s="140">
        <f t="shared" ref="BO181" si="267">BO180</f>
        <v>0</v>
      </c>
      <c r="BP181" s="139"/>
      <c r="BQ181" s="99"/>
      <c r="BR181" s="119"/>
      <c r="BS181" s="99"/>
      <c r="BT181" s="163"/>
      <c r="BU181" s="99"/>
      <c r="BV181" s="146"/>
      <c r="BW181" s="134"/>
      <c r="BX181" s="146"/>
      <c r="BY181" s="132"/>
      <c r="BZ181" s="9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row>
    <row r="182" spans="1:106" ht="18" customHeight="1" x14ac:dyDescent="0.25">
      <c r="A182" s="29"/>
      <c r="B182" s="120"/>
      <c r="C182" s="193"/>
      <c r="D182" s="199"/>
      <c r="E182" s="169"/>
      <c r="F182" s="199"/>
      <c r="G182" s="169"/>
      <c r="H182" s="199"/>
      <c r="I182" s="169"/>
      <c r="J182" s="199"/>
      <c r="K182" s="169"/>
      <c r="L182" s="199"/>
      <c r="M182" s="169"/>
      <c r="N182" s="199"/>
      <c r="O182" s="169"/>
      <c r="P182" s="199"/>
      <c r="Q182" s="169"/>
      <c r="R182" s="199"/>
      <c r="S182" s="169"/>
      <c r="T182" s="199"/>
      <c r="U182" s="169"/>
      <c r="V182" s="199"/>
      <c r="W182" s="169"/>
      <c r="X182" s="199"/>
      <c r="Y182" s="169"/>
      <c r="Z182" s="199"/>
      <c r="AA182" s="169"/>
      <c r="AB182" s="199"/>
      <c r="AC182" s="169"/>
      <c r="AD182" s="199"/>
      <c r="AE182" s="169"/>
      <c r="AF182" s="199"/>
      <c r="AG182" s="169"/>
      <c r="AH182" s="199"/>
      <c r="AI182" s="169"/>
      <c r="AJ182" s="199"/>
      <c r="AK182" s="169"/>
      <c r="AL182" s="199"/>
      <c r="AM182" s="169"/>
      <c r="AN182" s="199"/>
      <c r="AO182" s="169"/>
      <c r="AP182" s="199"/>
      <c r="AQ182" s="169"/>
      <c r="AR182" s="199"/>
      <c r="AS182" s="169"/>
      <c r="AT182" s="199"/>
      <c r="AU182" s="169"/>
      <c r="AV182" s="199"/>
      <c r="AW182" s="169"/>
      <c r="AX182" s="199"/>
      <c r="AY182" s="169"/>
      <c r="AZ182" s="199"/>
      <c r="BA182" s="169"/>
      <c r="BB182" s="199"/>
      <c r="BC182" s="169"/>
      <c r="BD182" s="199"/>
      <c r="BE182" s="169"/>
      <c r="BF182" s="199"/>
      <c r="BG182" s="169"/>
      <c r="BH182" s="194"/>
      <c r="BI182" s="105" t="str">
        <f>IF(OR(Gesamtstunden=0,SUM($E$15:$BG$15)=0,B180=""),"",BQ180)</f>
        <v/>
      </c>
      <c r="BJ182" s="105" t="str">
        <f>IF(OR(Gesamtstunden=0,SUM($E$15:$BG$15)=0,B180=""),"",BR180)</f>
        <v/>
      </c>
      <c r="BK182" s="109" t="str">
        <f t="shared" ref="BK182" si="268">IF(BI182="","",IF(BI182=0,0,BT180))</f>
        <v/>
      </c>
      <c r="BL182" s="105" t="str">
        <f>IF(OR(Gesamtstunden=0,SUM($E$15:$BG$15)=0,B180=""),"",BU180)</f>
        <v/>
      </c>
      <c r="BM182" s="107" t="str">
        <f>IF(BW180="ja","Es fehlen Angaben zum Berufsfeld!","")</f>
        <v/>
      </c>
      <c r="BN182" s="140"/>
      <c r="BO182" s="140">
        <f t="shared" ref="BO182" si="269">BO180</f>
        <v>0</v>
      </c>
      <c r="BP182" s="139"/>
      <c r="BQ182" s="99"/>
      <c r="BR182" s="119"/>
      <c r="BS182" s="99"/>
      <c r="BT182" s="163"/>
      <c r="BU182" s="99"/>
      <c r="BV182" s="146"/>
      <c r="BW182" s="133"/>
      <c r="BX182" s="146"/>
      <c r="BY182" s="132" t="s">
        <v>168</v>
      </c>
      <c r="BZ182" s="99">
        <f>IF(Gesamtstunden=0,0,IF(SUM(CA182:DB182)&gt;0,1,IF(AND(BQ180&gt;0,Gesamtstunden&lt;BQ180),1,0)))</f>
        <v>0</v>
      </c>
      <c r="CA182" s="95">
        <f>IF(CA$16="",0,IF(CA180&gt;CA$15,1,0))</f>
        <v>0</v>
      </c>
      <c r="CB182" s="95">
        <f t="shared" ref="CB182:DB182" si="270">IF(CB$16="",0,IF(CB180&gt;CB$15,1,0))</f>
        <v>0</v>
      </c>
      <c r="CC182" s="95">
        <f t="shared" si="270"/>
        <v>0</v>
      </c>
      <c r="CD182" s="95">
        <f t="shared" si="270"/>
        <v>0</v>
      </c>
      <c r="CE182" s="95">
        <f t="shared" si="270"/>
        <v>0</v>
      </c>
      <c r="CF182" s="95">
        <f t="shared" si="270"/>
        <v>0</v>
      </c>
      <c r="CG182" s="95">
        <f t="shared" si="270"/>
        <v>0</v>
      </c>
      <c r="CH182" s="95">
        <f t="shared" si="270"/>
        <v>0</v>
      </c>
      <c r="CI182" s="95">
        <f t="shared" si="270"/>
        <v>0</v>
      </c>
      <c r="CJ182" s="95">
        <f t="shared" si="270"/>
        <v>0</v>
      </c>
      <c r="CK182" s="95">
        <f t="shared" si="270"/>
        <v>0</v>
      </c>
      <c r="CL182" s="95">
        <f t="shared" si="270"/>
        <v>0</v>
      </c>
      <c r="CM182" s="95">
        <f t="shared" si="270"/>
        <v>0</v>
      </c>
      <c r="CN182" s="95">
        <f t="shared" si="270"/>
        <v>0</v>
      </c>
      <c r="CO182" s="95">
        <f t="shared" si="270"/>
        <v>0</v>
      </c>
      <c r="CP182" s="95">
        <f t="shared" si="270"/>
        <v>0</v>
      </c>
      <c r="CQ182" s="95">
        <f t="shared" si="270"/>
        <v>0</v>
      </c>
      <c r="CR182" s="95">
        <f t="shared" si="270"/>
        <v>0</v>
      </c>
      <c r="CS182" s="95">
        <f t="shared" si="270"/>
        <v>0</v>
      </c>
      <c r="CT182" s="95">
        <f t="shared" si="270"/>
        <v>0</v>
      </c>
      <c r="CU182" s="95">
        <f t="shared" si="270"/>
        <v>0</v>
      </c>
      <c r="CV182" s="95">
        <f t="shared" si="270"/>
        <v>0</v>
      </c>
      <c r="CW182" s="95">
        <f t="shared" si="270"/>
        <v>0</v>
      </c>
      <c r="CX182" s="95">
        <f t="shared" si="270"/>
        <v>0</v>
      </c>
      <c r="CY182" s="95">
        <f t="shared" si="270"/>
        <v>0</v>
      </c>
      <c r="CZ182" s="95">
        <f t="shared" si="270"/>
        <v>0</v>
      </c>
      <c r="DA182" s="95">
        <f t="shared" si="270"/>
        <v>0</v>
      </c>
      <c r="DB182" s="95">
        <f t="shared" si="270"/>
        <v>0</v>
      </c>
    </row>
    <row r="183" spans="1:106" ht="2.15" customHeight="1" x14ac:dyDescent="0.25">
      <c r="A183" s="29"/>
      <c r="B183" s="120"/>
      <c r="C183" s="193"/>
      <c r="D183" s="199"/>
      <c r="E183" s="207"/>
      <c r="F183" s="199"/>
      <c r="G183" s="207"/>
      <c r="H183" s="199"/>
      <c r="I183" s="207"/>
      <c r="J183" s="199"/>
      <c r="K183" s="207"/>
      <c r="L183" s="199"/>
      <c r="M183" s="207"/>
      <c r="N183" s="199"/>
      <c r="O183" s="207"/>
      <c r="P183" s="199"/>
      <c r="Q183" s="207"/>
      <c r="R183" s="199"/>
      <c r="S183" s="207"/>
      <c r="T183" s="199"/>
      <c r="U183" s="193"/>
      <c r="V183" s="199"/>
      <c r="W183" s="207"/>
      <c r="X183" s="199"/>
      <c r="Y183" s="207"/>
      <c r="Z183" s="199"/>
      <c r="AA183" s="207"/>
      <c r="AB183" s="199"/>
      <c r="AC183" s="208"/>
      <c r="AD183" s="199"/>
      <c r="AE183" s="208"/>
      <c r="AF183" s="199"/>
      <c r="AG183" s="208"/>
      <c r="AH183" s="199"/>
      <c r="AI183" s="208"/>
      <c r="AJ183" s="199"/>
      <c r="AK183" s="208"/>
      <c r="AL183" s="199"/>
      <c r="AM183" s="208"/>
      <c r="AN183" s="199"/>
      <c r="AO183" s="208"/>
      <c r="AP183" s="199"/>
      <c r="AQ183" s="208"/>
      <c r="AR183" s="199"/>
      <c r="AS183" s="208"/>
      <c r="AT183" s="199"/>
      <c r="AU183" s="208"/>
      <c r="AV183" s="199"/>
      <c r="AW183" s="208"/>
      <c r="AX183" s="199"/>
      <c r="AY183" s="208"/>
      <c r="AZ183" s="199"/>
      <c r="BA183" s="208"/>
      <c r="BB183" s="199"/>
      <c r="BC183" s="208"/>
      <c r="BD183" s="199"/>
      <c r="BE183" s="208"/>
      <c r="BF183" s="199"/>
      <c r="BG183" s="209"/>
      <c r="BH183" s="194"/>
      <c r="BI183" s="105"/>
      <c r="BJ183" s="105"/>
      <c r="BK183" s="109"/>
      <c r="BL183" s="105"/>
      <c r="BM183" s="107"/>
      <c r="BN183" s="140"/>
      <c r="BO183" s="140">
        <f t="shared" ref="BO183" si="271">BO180</f>
        <v>0</v>
      </c>
      <c r="BP183" s="139"/>
      <c r="BQ183" s="99"/>
      <c r="BR183" s="119"/>
      <c r="BS183" s="99"/>
      <c r="BT183" s="163"/>
      <c r="BU183" s="99"/>
      <c r="BV183" s="146"/>
      <c r="BW183" s="133"/>
      <c r="BX183" s="146"/>
      <c r="BY183" s="132"/>
      <c r="BZ183" s="99"/>
      <c r="CA183" s="95"/>
      <c r="CB183" s="95"/>
      <c r="CC183" s="95"/>
      <c r="CD183" s="95"/>
      <c r="CE183" s="95"/>
      <c r="CF183" s="95"/>
      <c r="CG183" s="95"/>
      <c r="CH183" s="95"/>
      <c r="CI183" s="95"/>
      <c r="CJ183" s="95"/>
      <c r="CK183" s="95"/>
      <c r="CL183" s="95"/>
      <c r="CM183" s="95"/>
      <c r="CN183" s="95"/>
      <c r="CO183" s="95"/>
      <c r="CP183" s="95"/>
      <c r="CQ183" s="95"/>
      <c r="CR183" s="95"/>
      <c r="CS183" s="95"/>
      <c r="CT183" s="95"/>
      <c r="CU183" s="95"/>
      <c r="CV183" s="95"/>
      <c r="CW183" s="95"/>
      <c r="CX183" s="95"/>
      <c r="CY183" s="95"/>
      <c r="CZ183" s="95"/>
      <c r="DA183" s="95"/>
      <c r="DB183" s="95"/>
    </row>
    <row r="184" spans="1:106" ht="18" customHeight="1" x14ac:dyDescent="0.25">
      <c r="A184" s="30"/>
      <c r="B184" s="115"/>
      <c r="C184" s="112"/>
      <c r="D184" s="194"/>
      <c r="E184" s="170"/>
      <c r="F184" s="200"/>
      <c r="G184" s="170"/>
      <c r="H184" s="200"/>
      <c r="I184" s="170"/>
      <c r="J184" s="200"/>
      <c r="K184" s="170"/>
      <c r="L184" s="200"/>
      <c r="M184" s="170"/>
      <c r="N184" s="200"/>
      <c r="O184" s="170"/>
      <c r="P184" s="200"/>
      <c r="Q184" s="170"/>
      <c r="R184" s="200"/>
      <c r="S184" s="170"/>
      <c r="T184" s="200"/>
      <c r="U184" s="170"/>
      <c r="V184" s="200"/>
      <c r="W184" s="170"/>
      <c r="X184" s="200"/>
      <c r="Y184" s="170"/>
      <c r="Z184" s="200"/>
      <c r="AA184" s="170"/>
      <c r="AB184" s="200"/>
      <c r="AC184" s="170"/>
      <c r="AD184" s="200"/>
      <c r="AE184" s="170"/>
      <c r="AF184" s="200"/>
      <c r="AG184" s="170"/>
      <c r="AH184" s="200"/>
      <c r="AI184" s="170"/>
      <c r="AJ184" s="200"/>
      <c r="AK184" s="170"/>
      <c r="AL184" s="200"/>
      <c r="AM184" s="170"/>
      <c r="AN184" s="200"/>
      <c r="AO184" s="170"/>
      <c r="AP184" s="200"/>
      <c r="AQ184" s="170"/>
      <c r="AR184" s="200"/>
      <c r="AS184" s="170"/>
      <c r="AT184" s="200"/>
      <c r="AU184" s="170"/>
      <c r="AV184" s="200"/>
      <c r="AW184" s="170"/>
      <c r="AX184" s="200"/>
      <c r="AY184" s="170"/>
      <c r="AZ184" s="200"/>
      <c r="BA184" s="170"/>
      <c r="BB184" s="200"/>
      <c r="BC184" s="170"/>
      <c r="BD184" s="200"/>
      <c r="BE184" s="170"/>
      <c r="BF184" s="200"/>
      <c r="BG184" s="170"/>
      <c r="BH184" s="194"/>
      <c r="BI184" s="116"/>
      <c r="BJ184" s="116"/>
      <c r="BK184" s="117"/>
      <c r="BL184" s="116"/>
      <c r="BM184" s="107" t="str">
        <f>IF(AND(BZ182=1,BZ184=0),"Bitte die max. Anzahl an Gesamtstunden bzw. Stunden pro Tag beachten!",IF(AND(BZ182=0,BZ184=1),"Es fehlen Angaben zu den Kursstunden!",IF(AND(BZ182=1,BZ184=1),"Bitte die max. Anzahl an Stunden pro Tag beachten!",IF(AND(C180="nein",BI182&gt;30),"Die max. Stundenzahl ist überschritten!",""))))</f>
        <v/>
      </c>
      <c r="BN184" s="140" t="str">
        <f t="shared" ref="BN184" si="272">IF(B180&lt;&gt;"",1,"")</f>
        <v/>
      </c>
      <c r="BO184" s="140">
        <f t="shared" ref="BO184" si="273">BO180</f>
        <v>0</v>
      </c>
      <c r="BP184" s="139"/>
      <c r="BQ184" s="99"/>
      <c r="BR184" s="119"/>
      <c r="BS184" s="99"/>
      <c r="BT184" s="163"/>
      <c r="BU184" s="99"/>
      <c r="BV184" s="146"/>
      <c r="BW184" s="133"/>
      <c r="BX184" s="146"/>
      <c r="BY184" s="132" t="s">
        <v>169</v>
      </c>
      <c r="BZ184" s="99">
        <f>IF(Gesamtstunden=0,0,IF(SUM(CA184:DB184)&gt;0,1,IF(AND(BQ180&gt;0,Gesamtstunden&gt;BQ180),1,0)))</f>
        <v>0</v>
      </c>
      <c r="CA184" s="95">
        <f>IF(OR($B180="",CA$16=""),0,IF(CA180&lt;CA$15,1,0))</f>
        <v>0</v>
      </c>
      <c r="CB184" s="95">
        <f t="shared" ref="CB184:DB184" si="274">IF(OR($B180="",CB$16=""),0,IF(CB180&lt;CB$15,1,0))</f>
        <v>0</v>
      </c>
      <c r="CC184" s="95">
        <f t="shared" si="274"/>
        <v>0</v>
      </c>
      <c r="CD184" s="95">
        <f t="shared" si="274"/>
        <v>0</v>
      </c>
      <c r="CE184" s="95">
        <f t="shared" si="274"/>
        <v>0</v>
      </c>
      <c r="CF184" s="95">
        <f t="shared" si="274"/>
        <v>0</v>
      </c>
      <c r="CG184" s="95">
        <f t="shared" si="274"/>
        <v>0</v>
      </c>
      <c r="CH184" s="95">
        <f t="shared" si="274"/>
        <v>0</v>
      </c>
      <c r="CI184" s="95">
        <f t="shared" si="274"/>
        <v>0</v>
      </c>
      <c r="CJ184" s="95">
        <f t="shared" si="274"/>
        <v>0</v>
      </c>
      <c r="CK184" s="95">
        <f t="shared" si="274"/>
        <v>0</v>
      </c>
      <c r="CL184" s="95">
        <f t="shared" si="274"/>
        <v>0</v>
      </c>
      <c r="CM184" s="95">
        <f t="shared" si="274"/>
        <v>0</v>
      </c>
      <c r="CN184" s="95">
        <f t="shared" si="274"/>
        <v>0</v>
      </c>
      <c r="CO184" s="95">
        <f t="shared" si="274"/>
        <v>0</v>
      </c>
      <c r="CP184" s="95">
        <f t="shared" si="274"/>
        <v>0</v>
      </c>
      <c r="CQ184" s="95">
        <f t="shared" si="274"/>
        <v>0</v>
      </c>
      <c r="CR184" s="95">
        <f t="shared" si="274"/>
        <v>0</v>
      </c>
      <c r="CS184" s="95">
        <f t="shared" si="274"/>
        <v>0</v>
      </c>
      <c r="CT184" s="95">
        <f t="shared" si="274"/>
        <v>0</v>
      </c>
      <c r="CU184" s="95">
        <f t="shared" si="274"/>
        <v>0</v>
      </c>
      <c r="CV184" s="95">
        <f t="shared" si="274"/>
        <v>0</v>
      </c>
      <c r="CW184" s="95">
        <f t="shared" si="274"/>
        <v>0</v>
      </c>
      <c r="CX184" s="95">
        <f t="shared" si="274"/>
        <v>0</v>
      </c>
      <c r="CY184" s="95">
        <f t="shared" si="274"/>
        <v>0</v>
      </c>
      <c r="CZ184" s="95">
        <f t="shared" si="274"/>
        <v>0</v>
      </c>
      <c r="DA184" s="95">
        <f t="shared" si="274"/>
        <v>0</v>
      </c>
      <c r="DB184" s="95">
        <f t="shared" si="274"/>
        <v>0</v>
      </c>
    </row>
    <row r="185" spans="1:106" ht="5.15" customHeight="1" x14ac:dyDescent="0.25">
      <c r="BN185" s="141"/>
      <c r="BO185" s="140"/>
      <c r="BP185" s="139"/>
      <c r="BQ185" s="101"/>
      <c r="BR185" s="161"/>
      <c r="BS185" s="101"/>
      <c r="BT185" s="161"/>
      <c r="BU185" s="99"/>
      <c r="BV185" s="137"/>
      <c r="BW185" s="135"/>
      <c r="BX185" s="137"/>
      <c r="BY185" s="96"/>
      <c r="BZ185" s="101"/>
      <c r="CA185" s="96"/>
      <c r="CB185" s="96"/>
      <c r="CC185" s="96"/>
      <c r="CD185" s="96"/>
      <c r="CE185" s="96"/>
      <c r="CF185" s="96"/>
      <c r="CG185" s="96"/>
      <c r="CH185" s="96"/>
      <c r="CI185" s="96"/>
      <c r="CJ185" s="96"/>
      <c r="CK185" s="96"/>
      <c r="CL185" s="96"/>
      <c r="CM185" s="96"/>
      <c r="CN185" s="96"/>
      <c r="CO185" s="96"/>
      <c r="CP185" s="96"/>
      <c r="CQ185" s="96"/>
      <c r="CR185" s="96"/>
      <c r="CS185" s="96"/>
      <c r="CT185" s="96"/>
      <c r="CU185" s="96"/>
      <c r="CV185" s="96"/>
      <c r="CW185" s="96"/>
      <c r="CX185" s="96"/>
      <c r="CY185" s="96"/>
      <c r="CZ185" s="96"/>
      <c r="DA185" s="96"/>
      <c r="DB185" s="96"/>
    </row>
    <row r="186" spans="1:106" ht="18" customHeight="1" x14ac:dyDescent="0.25">
      <c r="A186" s="28">
        <v>29</v>
      </c>
      <c r="B186" s="118" t="str">
        <f>VLOOKUP(A186,'Kopierhilfe TN-Daten'!$A$2:$D$31,4)</f>
        <v/>
      </c>
      <c r="C186" s="169"/>
      <c r="D186" s="194"/>
      <c r="E186" s="168"/>
      <c r="F186" s="198"/>
      <c r="G186" s="168"/>
      <c r="H186" s="198"/>
      <c r="I186" s="168"/>
      <c r="J186" s="198"/>
      <c r="K186" s="168"/>
      <c r="L186" s="198"/>
      <c r="M186" s="168"/>
      <c r="N186" s="198"/>
      <c r="O186" s="168"/>
      <c r="P186" s="198"/>
      <c r="Q186" s="168"/>
      <c r="R186" s="198"/>
      <c r="S186" s="168"/>
      <c r="T186" s="198"/>
      <c r="U186" s="168"/>
      <c r="V186" s="198"/>
      <c r="W186" s="168"/>
      <c r="X186" s="198"/>
      <c r="Y186" s="168"/>
      <c r="Z186" s="198"/>
      <c r="AA186" s="168"/>
      <c r="AB186" s="198"/>
      <c r="AC186" s="168"/>
      <c r="AD186" s="198"/>
      <c r="AE186" s="168"/>
      <c r="AF186" s="198"/>
      <c r="AG186" s="168"/>
      <c r="AH186" s="198"/>
      <c r="AI186" s="168"/>
      <c r="AJ186" s="198"/>
      <c r="AK186" s="168"/>
      <c r="AL186" s="198"/>
      <c r="AM186" s="168"/>
      <c r="AN186" s="198"/>
      <c r="AO186" s="168"/>
      <c r="AP186" s="198"/>
      <c r="AQ186" s="168"/>
      <c r="AR186" s="198"/>
      <c r="AS186" s="168"/>
      <c r="AT186" s="198"/>
      <c r="AU186" s="168"/>
      <c r="AV186" s="198"/>
      <c r="AW186" s="168"/>
      <c r="AX186" s="198"/>
      <c r="AY186" s="168"/>
      <c r="AZ186" s="198"/>
      <c r="BA186" s="168"/>
      <c r="BB186" s="198"/>
      <c r="BC186" s="168"/>
      <c r="BD186" s="198"/>
      <c r="BE186" s="168"/>
      <c r="BF186" s="198"/>
      <c r="BG186" s="168"/>
      <c r="BH186" s="194"/>
      <c r="BI186" s="106"/>
      <c r="BJ186" s="106"/>
      <c r="BK186" s="106"/>
      <c r="BL186" s="106"/>
      <c r="BM186" s="107" t="str">
        <f>IF(AND(B186="",BQ186&gt;0),"Bitte den Namen der Schülerin/des Schülers erfassen!","")</f>
        <v/>
      </c>
      <c r="BN186" s="140"/>
      <c r="BO186" s="140">
        <f t="shared" ref="BO186" si="275">IF(OR(BM186&lt;&gt;"",BM188&lt;&gt;"",BM190&lt;&gt;""),1,0)</f>
        <v>0</v>
      </c>
      <c r="BP186" s="139"/>
      <c r="BQ186" s="99">
        <f>SUMPRODUCT(($E$15:$BG$15=Haushaltsjahr)*(E186:BG186&lt;&gt;"")*(E190:BG190))</f>
        <v>0</v>
      </c>
      <c r="BR186" s="119">
        <f>SUMPRODUCT(($E$15:$BG$15=Haushaltsjahr)*(E186:BG186=$BR$16)*(E190:BG190))</f>
        <v>0</v>
      </c>
      <c r="BS186" s="99">
        <f>SUMPRODUCT(($E$15:$BG$15=Haushaltsjahr)*(E186:BG186=$BS$16)*(E190:BG190))</f>
        <v>0</v>
      </c>
      <c r="BT186" s="163">
        <f>IF(BQ186=0,0,ROUND(BR186/BQ186,4))</f>
        <v>0</v>
      </c>
      <c r="BU186" s="99">
        <f>IF(BW186="ja",0,IF(BT186&gt;=60%,BR186+BS186,BR186))</f>
        <v>0</v>
      </c>
      <c r="BV186" s="146"/>
      <c r="BW186" s="134" t="str">
        <f>IF(SUMPRODUCT((E186:BG186=$BR$16)*(E188:BG188="")*($E$15:$BG$15&lt;&gt;0))&gt;0,"ja",
IF(SUMPRODUCT((E186:BG186=$BS$16)*(E188:BG188="")*($E$15:$BG$15&lt;&gt;0))&gt;0,"ja","nein"))</f>
        <v>nein</v>
      </c>
      <c r="BX186" s="146"/>
      <c r="BY186" s="132" t="s">
        <v>10</v>
      </c>
      <c r="BZ186" s="99"/>
      <c r="CA186" s="119">
        <f t="shared" ref="CA186:DB186" si="276">IF(CA$16="",0,SUMPRODUCT(($E186:$BG186&lt;&gt;"")*($E190:$BG190)*($E$16:$BG$16=CA$16)))</f>
        <v>0</v>
      </c>
      <c r="CB186" s="119">
        <f t="shared" si="276"/>
        <v>0</v>
      </c>
      <c r="CC186" s="119">
        <f t="shared" si="276"/>
        <v>0</v>
      </c>
      <c r="CD186" s="119">
        <f t="shared" si="276"/>
        <v>0</v>
      </c>
      <c r="CE186" s="119">
        <f t="shared" si="276"/>
        <v>0</v>
      </c>
      <c r="CF186" s="119">
        <f t="shared" si="276"/>
        <v>0</v>
      </c>
      <c r="CG186" s="119">
        <f t="shared" si="276"/>
        <v>0</v>
      </c>
      <c r="CH186" s="119">
        <f t="shared" si="276"/>
        <v>0</v>
      </c>
      <c r="CI186" s="119">
        <f t="shared" si="276"/>
        <v>0</v>
      </c>
      <c r="CJ186" s="119">
        <f t="shared" si="276"/>
        <v>0</v>
      </c>
      <c r="CK186" s="119">
        <f t="shared" si="276"/>
        <v>0</v>
      </c>
      <c r="CL186" s="119">
        <f t="shared" si="276"/>
        <v>0</v>
      </c>
      <c r="CM186" s="119">
        <f t="shared" si="276"/>
        <v>0</v>
      </c>
      <c r="CN186" s="119">
        <f t="shared" si="276"/>
        <v>0</v>
      </c>
      <c r="CO186" s="119">
        <f t="shared" si="276"/>
        <v>0</v>
      </c>
      <c r="CP186" s="119">
        <f t="shared" si="276"/>
        <v>0</v>
      </c>
      <c r="CQ186" s="119">
        <f t="shared" si="276"/>
        <v>0</v>
      </c>
      <c r="CR186" s="119">
        <f t="shared" si="276"/>
        <v>0</v>
      </c>
      <c r="CS186" s="119">
        <f t="shared" si="276"/>
        <v>0</v>
      </c>
      <c r="CT186" s="119">
        <f t="shared" si="276"/>
        <v>0</v>
      </c>
      <c r="CU186" s="119">
        <f t="shared" si="276"/>
        <v>0</v>
      </c>
      <c r="CV186" s="119">
        <f t="shared" si="276"/>
        <v>0</v>
      </c>
      <c r="CW186" s="119">
        <f t="shared" si="276"/>
        <v>0</v>
      </c>
      <c r="CX186" s="119">
        <f t="shared" si="276"/>
        <v>0</v>
      </c>
      <c r="CY186" s="119">
        <f t="shared" si="276"/>
        <v>0</v>
      </c>
      <c r="CZ186" s="119">
        <f t="shared" si="276"/>
        <v>0</v>
      </c>
      <c r="DA186" s="119">
        <f t="shared" si="276"/>
        <v>0</v>
      </c>
      <c r="DB186" s="119">
        <f t="shared" si="276"/>
        <v>0</v>
      </c>
    </row>
    <row r="187" spans="1:106" ht="2.15" customHeight="1" x14ac:dyDescent="0.25">
      <c r="A187" s="29"/>
      <c r="B187" s="194"/>
      <c r="C187" s="118"/>
      <c r="D187" s="199"/>
      <c r="E187" s="196"/>
      <c r="F187" s="199"/>
      <c r="G187" s="196"/>
      <c r="H187" s="199"/>
      <c r="I187" s="196"/>
      <c r="J187" s="199"/>
      <c r="K187" s="196"/>
      <c r="L187" s="199"/>
      <c r="M187" s="196"/>
      <c r="N187" s="199"/>
      <c r="O187" s="196"/>
      <c r="P187" s="199"/>
      <c r="Q187" s="196"/>
      <c r="R187" s="199"/>
      <c r="S187" s="196"/>
      <c r="T187" s="199"/>
      <c r="U187" s="196"/>
      <c r="V187" s="199"/>
      <c r="W187" s="196"/>
      <c r="X187" s="199"/>
      <c r="Y187" s="196"/>
      <c r="Z187" s="199"/>
      <c r="AA187" s="196"/>
      <c r="AB187" s="199"/>
      <c r="AC187" s="196"/>
      <c r="AD187" s="199"/>
      <c r="AE187" s="196"/>
      <c r="AF187" s="199"/>
      <c r="AG187" s="196"/>
      <c r="AH187" s="199"/>
      <c r="AI187" s="196"/>
      <c r="AJ187" s="199"/>
      <c r="AK187" s="196"/>
      <c r="AL187" s="199"/>
      <c r="AM187" s="196"/>
      <c r="AN187" s="199"/>
      <c r="AO187" s="196"/>
      <c r="AP187" s="199"/>
      <c r="AQ187" s="196"/>
      <c r="AR187" s="199"/>
      <c r="AS187" s="196"/>
      <c r="AT187" s="199"/>
      <c r="AU187" s="196"/>
      <c r="AV187" s="199"/>
      <c r="AW187" s="196"/>
      <c r="AX187" s="199"/>
      <c r="AY187" s="196"/>
      <c r="AZ187" s="199"/>
      <c r="BA187" s="196"/>
      <c r="BB187" s="199"/>
      <c r="BC187" s="196"/>
      <c r="BD187" s="199"/>
      <c r="BE187" s="196"/>
      <c r="BF187" s="199"/>
      <c r="BG187" s="197"/>
      <c r="BH187" s="194"/>
      <c r="BI187" s="195"/>
      <c r="BJ187" s="195"/>
      <c r="BK187" s="195"/>
      <c r="BL187" s="195"/>
      <c r="BM187" s="107"/>
      <c r="BN187" s="140"/>
      <c r="BO187" s="140">
        <f t="shared" ref="BO187" si="277">BO186</f>
        <v>0</v>
      </c>
      <c r="BP187" s="139"/>
      <c r="BQ187" s="99"/>
      <c r="BR187" s="119"/>
      <c r="BS187" s="99"/>
      <c r="BT187" s="163"/>
      <c r="BU187" s="99"/>
      <c r="BV187" s="146"/>
      <c r="BW187" s="134"/>
      <c r="BX187" s="146"/>
      <c r="BY187" s="132"/>
      <c r="BZ187" s="99"/>
      <c r="CA187" s="119"/>
      <c r="CB187" s="119"/>
      <c r="CC187" s="119"/>
      <c r="CD187" s="119"/>
      <c r="CE187" s="119"/>
      <c r="CF187" s="119"/>
      <c r="CG187" s="119"/>
      <c r="CH187" s="119"/>
      <c r="CI187" s="119"/>
      <c r="CJ187" s="119"/>
      <c r="CK187" s="119"/>
      <c r="CL187" s="119"/>
      <c r="CM187" s="119"/>
      <c r="CN187" s="119"/>
      <c r="CO187" s="119"/>
      <c r="CP187" s="119"/>
      <c r="CQ187" s="119"/>
      <c r="CR187" s="119"/>
      <c r="CS187" s="119"/>
      <c r="CT187" s="119"/>
      <c r="CU187" s="119"/>
      <c r="CV187" s="119"/>
      <c r="CW187" s="119"/>
      <c r="CX187" s="119"/>
      <c r="CY187" s="119"/>
      <c r="CZ187" s="119"/>
      <c r="DA187" s="119"/>
      <c r="DB187" s="119"/>
    </row>
    <row r="188" spans="1:106" ht="18" customHeight="1" x14ac:dyDescent="0.25">
      <c r="A188" s="29"/>
      <c r="B188" s="120"/>
      <c r="C188" s="193"/>
      <c r="D188" s="199"/>
      <c r="E188" s="169"/>
      <c r="F188" s="199"/>
      <c r="G188" s="169"/>
      <c r="H188" s="199"/>
      <c r="I188" s="169"/>
      <c r="J188" s="199"/>
      <c r="K188" s="169"/>
      <c r="L188" s="199"/>
      <c r="M188" s="169"/>
      <c r="N188" s="199"/>
      <c r="O188" s="169"/>
      <c r="P188" s="199"/>
      <c r="Q188" s="169"/>
      <c r="R188" s="199"/>
      <c r="S188" s="169"/>
      <c r="T188" s="199"/>
      <c r="U188" s="169"/>
      <c r="V188" s="199"/>
      <c r="W188" s="169"/>
      <c r="X188" s="199"/>
      <c r="Y188" s="169"/>
      <c r="Z188" s="199"/>
      <c r="AA188" s="169"/>
      <c r="AB188" s="199"/>
      <c r="AC188" s="169"/>
      <c r="AD188" s="199"/>
      <c r="AE188" s="169"/>
      <c r="AF188" s="199"/>
      <c r="AG188" s="169"/>
      <c r="AH188" s="199"/>
      <c r="AI188" s="169"/>
      <c r="AJ188" s="199"/>
      <c r="AK188" s="169"/>
      <c r="AL188" s="199"/>
      <c r="AM188" s="169"/>
      <c r="AN188" s="199"/>
      <c r="AO188" s="169"/>
      <c r="AP188" s="199"/>
      <c r="AQ188" s="169"/>
      <c r="AR188" s="199"/>
      <c r="AS188" s="169"/>
      <c r="AT188" s="199"/>
      <c r="AU188" s="169"/>
      <c r="AV188" s="199"/>
      <c r="AW188" s="169"/>
      <c r="AX188" s="199"/>
      <c r="AY188" s="169"/>
      <c r="AZ188" s="199"/>
      <c r="BA188" s="169"/>
      <c r="BB188" s="199"/>
      <c r="BC188" s="169"/>
      <c r="BD188" s="199"/>
      <c r="BE188" s="169"/>
      <c r="BF188" s="199"/>
      <c r="BG188" s="169"/>
      <c r="BH188" s="194"/>
      <c r="BI188" s="105" t="str">
        <f>IF(OR(Gesamtstunden=0,SUM($E$15:$BG$15)=0,B186=""),"",BQ186)</f>
        <v/>
      </c>
      <c r="BJ188" s="105" t="str">
        <f>IF(OR(Gesamtstunden=0,SUM($E$15:$BG$15)=0,B186=""),"",BR186)</f>
        <v/>
      </c>
      <c r="BK188" s="109" t="str">
        <f t="shared" ref="BK188" si="278">IF(BI188="","",IF(BI188=0,0,BT186))</f>
        <v/>
      </c>
      <c r="BL188" s="105" t="str">
        <f>IF(OR(Gesamtstunden=0,SUM($E$15:$BG$15)=0,B186=""),"",BU186)</f>
        <v/>
      </c>
      <c r="BM188" s="107" t="str">
        <f>IF(BW186="ja","Es fehlen Angaben zum Berufsfeld!","")</f>
        <v/>
      </c>
      <c r="BN188" s="140"/>
      <c r="BO188" s="140">
        <f t="shared" ref="BO188" si="279">BO186</f>
        <v>0</v>
      </c>
      <c r="BP188" s="139"/>
      <c r="BQ188" s="99"/>
      <c r="BR188" s="119"/>
      <c r="BS188" s="99"/>
      <c r="BT188" s="163"/>
      <c r="BU188" s="99"/>
      <c r="BV188" s="146"/>
      <c r="BW188" s="133"/>
      <c r="BX188" s="146"/>
      <c r="BY188" s="132" t="s">
        <v>168</v>
      </c>
      <c r="BZ188" s="99">
        <f>IF(Gesamtstunden=0,0,IF(SUM(CA188:DB188)&gt;0,1,IF(AND(BQ186&gt;0,Gesamtstunden&lt;BQ186),1,0)))</f>
        <v>0</v>
      </c>
      <c r="CA188" s="95">
        <f>IF(CA$16="",0,IF(CA186&gt;CA$15,1,0))</f>
        <v>0</v>
      </c>
      <c r="CB188" s="95">
        <f t="shared" ref="CB188:DB188" si="280">IF(CB$16="",0,IF(CB186&gt;CB$15,1,0))</f>
        <v>0</v>
      </c>
      <c r="CC188" s="95">
        <f t="shared" si="280"/>
        <v>0</v>
      </c>
      <c r="CD188" s="95">
        <f t="shared" si="280"/>
        <v>0</v>
      </c>
      <c r="CE188" s="95">
        <f t="shared" si="280"/>
        <v>0</v>
      </c>
      <c r="CF188" s="95">
        <f t="shared" si="280"/>
        <v>0</v>
      </c>
      <c r="CG188" s="95">
        <f t="shared" si="280"/>
        <v>0</v>
      </c>
      <c r="CH188" s="95">
        <f t="shared" si="280"/>
        <v>0</v>
      </c>
      <c r="CI188" s="95">
        <f t="shared" si="280"/>
        <v>0</v>
      </c>
      <c r="CJ188" s="95">
        <f t="shared" si="280"/>
        <v>0</v>
      </c>
      <c r="CK188" s="95">
        <f t="shared" si="280"/>
        <v>0</v>
      </c>
      <c r="CL188" s="95">
        <f t="shared" si="280"/>
        <v>0</v>
      </c>
      <c r="CM188" s="95">
        <f t="shared" si="280"/>
        <v>0</v>
      </c>
      <c r="CN188" s="95">
        <f t="shared" si="280"/>
        <v>0</v>
      </c>
      <c r="CO188" s="95">
        <f t="shared" si="280"/>
        <v>0</v>
      </c>
      <c r="CP188" s="95">
        <f t="shared" si="280"/>
        <v>0</v>
      </c>
      <c r="CQ188" s="95">
        <f t="shared" si="280"/>
        <v>0</v>
      </c>
      <c r="CR188" s="95">
        <f t="shared" si="280"/>
        <v>0</v>
      </c>
      <c r="CS188" s="95">
        <f t="shared" si="280"/>
        <v>0</v>
      </c>
      <c r="CT188" s="95">
        <f t="shared" si="280"/>
        <v>0</v>
      </c>
      <c r="CU188" s="95">
        <f t="shared" si="280"/>
        <v>0</v>
      </c>
      <c r="CV188" s="95">
        <f t="shared" si="280"/>
        <v>0</v>
      </c>
      <c r="CW188" s="95">
        <f t="shared" si="280"/>
        <v>0</v>
      </c>
      <c r="CX188" s="95">
        <f t="shared" si="280"/>
        <v>0</v>
      </c>
      <c r="CY188" s="95">
        <f t="shared" si="280"/>
        <v>0</v>
      </c>
      <c r="CZ188" s="95">
        <f t="shared" si="280"/>
        <v>0</v>
      </c>
      <c r="DA188" s="95">
        <f t="shared" si="280"/>
        <v>0</v>
      </c>
      <c r="DB188" s="95">
        <f t="shared" si="280"/>
        <v>0</v>
      </c>
    </row>
    <row r="189" spans="1:106" ht="2.15" customHeight="1" x14ac:dyDescent="0.25">
      <c r="A189" s="29"/>
      <c r="B189" s="120"/>
      <c r="C189" s="193"/>
      <c r="D189" s="199"/>
      <c r="E189" s="207"/>
      <c r="F189" s="199"/>
      <c r="G189" s="207"/>
      <c r="H189" s="199"/>
      <c r="I189" s="207"/>
      <c r="J189" s="199"/>
      <c r="K189" s="207"/>
      <c r="L189" s="199"/>
      <c r="M189" s="207"/>
      <c r="N189" s="199"/>
      <c r="O189" s="207"/>
      <c r="P189" s="199"/>
      <c r="Q189" s="207"/>
      <c r="R189" s="199"/>
      <c r="S189" s="207"/>
      <c r="T189" s="199"/>
      <c r="U189" s="193"/>
      <c r="V189" s="199"/>
      <c r="W189" s="207"/>
      <c r="X189" s="199"/>
      <c r="Y189" s="207"/>
      <c r="Z189" s="199"/>
      <c r="AA189" s="207"/>
      <c r="AB189" s="199"/>
      <c r="AC189" s="208"/>
      <c r="AD189" s="199"/>
      <c r="AE189" s="208"/>
      <c r="AF189" s="199"/>
      <c r="AG189" s="208"/>
      <c r="AH189" s="199"/>
      <c r="AI189" s="208"/>
      <c r="AJ189" s="199"/>
      <c r="AK189" s="208"/>
      <c r="AL189" s="199"/>
      <c r="AM189" s="208"/>
      <c r="AN189" s="199"/>
      <c r="AO189" s="208"/>
      <c r="AP189" s="199"/>
      <c r="AQ189" s="208"/>
      <c r="AR189" s="199"/>
      <c r="AS189" s="208"/>
      <c r="AT189" s="199"/>
      <c r="AU189" s="208"/>
      <c r="AV189" s="199"/>
      <c r="AW189" s="208"/>
      <c r="AX189" s="199"/>
      <c r="AY189" s="208"/>
      <c r="AZ189" s="199"/>
      <c r="BA189" s="208"/>
      <c r="BB189" s="199"/>
      <c r="BC189" s="208"/>
      <c r="BD189" s="199"/>
      <c r="BE189" s="208"/>
      <c r="BF189" s="199"/>
      <c r="BG189" s="209"/>
      <c r="BH189" s="194"/>
      <c r="BI189" s="105"/>
      <c r="BJ189" s="105"/>
      <c r="BK189" s="109"/>
      <c r="BL189" s="105"/>
      <c r="BM189" s="107"/>
      <c r="BN189" s="140"/>
      <c r="BO189" s="140">
        <f t="shared" ref="BO189" si="281">BO186</f>
        <v>0</v>
      </c>
      <c r="BP189" s="139"/>
      <c r="BQ189" s="99"/>
      <c r="BR189" s="119"/>
      <c r="BS189" s="99"/>
      <c r="BT189" s="163"/>
      <c r="BU189" s="99"/>
      <c r="BV189" s="146"/>
      <c r="BW189" s="133"/>
      <c r="BX189" s="146"/>
      <c r="BY189" s="132"/>
      <c r="BZ189" s="99"/>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row>
    <row r="190" spans="1:106" ht="18" customHeight="1" x14ac:dyDescent="0.25">
      <c r="A190" s="30"/>
      <c r="B190" s="115"/>
      <c r="C190" s="112"/>
      <c r="D190" s="194"/>
      <c r="E190" s="170"/>
      <c r="F190" s="200"/>
      <c r="G190" s="170"/>
      <c r="H190" s="200"/>
      <c r="I190" s="170"/>
      <c r="J190" s="200"/>
      <c r="K190" s="170"/>
      <c r="L190" s="200"/>
      <c r="M190" s="170"/>
      <c r="N190" s="200"/>
      <c r="O190" s="170"/>
      <c r="P190" s="200"/>
      <c r="Q190" s="170"/>
      <c r="R190" s="200"/>
      <c r="S190" s="170"/>
      <c r="T190" s="200"/>
      <c r="U190" s="170"/>
      <c r="V190" s="200"/>
      <c r="W190" s="170"/>
      <c r="X190" s="200"/>
      <c r="Y190" s="170"/>
      <c r="Z190" s="200"/>
      <c r="AA190" s="170"/>
      <c r="AB190" s="200"/>
      <c r="AC190" s="170"/>
      <c r="AD190" s="200"/>
      <c r="AE190" s="170"/>
      <c r="AF190" s="200"/>
      <c r="AG190" s="170"/>
      <c r="AH190" s="200"/>
      <c r="AI190" s="170"/>
      <c r="AJ190" s="200"/>
      <c r="AK190" s="170"/>
      <c r="AL190" s="200"/>
      <c r="AM190" s="170"/>
      <c r="AN190" s="200"/>
      <c r="AO190" s="170"/>
      <c r="AP190" s="200"/>
      <c r="AQ190" s="170"/>
      <c r="AR190" s="200"/>
      <c r="AS190" s="170"/>
      <c r="AT190" s="200"/>
      <c r="AU190" s="170"/>
      <c r="AV190" s="200"/>
      <c r="AW190" s="170"/>
      <c r="AX190" s="200"/>
      <c r="AY190" s="170"/>
      <c r="AZ190" s="200"/>
      <c r="BA190" s="170"/>
      <c r="BB190" s="200"/>
      <c r="BC190" s="170"/>
      <c r="BD190" s="200"/>
      <c r="BE190" s="170"/>
      <c r="BF190" s="200"/>
      <c r="BG190" s="170"/>
      <c r="BH190" s="194"/>
      <c r="BI190" s="116"/>
      <c r="BJ190" s="116"/>
      <c r="BK190" s="117"/>
      <c r="BL190" s="116"/>
      <c r="BM190" s="107" t="str">
        <f>IF(AND(BZ188=1,BZ190=0),"Bitte die max. Anzahl an Gesamtstunden bzw. Stunden pro Tag beachten!",IF(AND(BZ188=0,BZ190=1),"Es fehlen Angaben zu den Kursstunden!",IF(AND(BZ188=1,BZ190=1),"Bitte die max. Anzahl an Stunden pro Tag beachten!",IF(AND(C186="nein",BI188&gt;30),"Die max. Stundenzahl ist überschritten!",""))))</f>
        <v/>
      </c>
      <c r="BN190" s="140" t="str">
        <f t="shared" ref="BN190" si="282">IF(B186&lt;&gt;"",1,"")</f>
        <v/>
      </c>
      <c r="BO190" s="140">
        <f t="shared" ref="BO190" si="283">BO186</f>
        <v>0</v>
      </c>
      <c r="BP190" s="139"/>
      <c r="BQ190" s="99"/>
      <c r="BR190" s="119"/>
      <c r="BS190" s="99"/>
      <c r="BT190" s="163"/>
      <c r="BU190" s="99"/>
      <c r="BV190" s="146"/>
      <c r="BW190" s="133"/>
      <c r="BX190" s="146"/>
      <c r="BY190" s="132" t="s">
        <v>169</v>
      </c>
      <c r="BZ190" s="99">
        <f>IF(Gesamtstunden=0,0,IF(SUM(CA190:DB190)&gt;0,1,IF(AND(BQ186&gt;0,Gesamtstunden&gt;BQ186),1,0)))</f>
        <v>0</v>
      </c>
      <c r="CA190" s="95">
        <f>IF(OR($B186="",CA$16=""),0,IF(CA186&lt;CA$15,1,0))</f>
        <v>0</v>
      </c>
      <c r="CB190" s="95">
        <f t="shared" ref="CB190:DB190" si="284">IF(OR($B186="",CB$16=""),0,IF(CB186&lt;CB$15,1,0))</f>
        <v>0</v>
      </c>
      <c r="CC190" s="95">
        <f t="shared" si="284"/>
        <v>0</v>
      </c>
      <c r="CD190" s="95">
        <f t="shared" si="284"/>
        <v>0</v>
      </c>
      <c r="CE190" s="95">
        <f t="shared" si="284"/>
        <v>0</v>
      </c>
      <c r="CF190" s="95">
        <f t="shared" si="284"/>
        <v>0</v>
      </c>
      <c r="CG190" s="95">
        <f t="shared" si="284"/>
        <v>0</v>
      </c>
      <c r="CH190" s="95">
        <f t="shared" si="284"/>
        <v>0</v>
      </c>
      <c r="CI190" s="95">
        <f t="shared" si="284"/>
        <v>0</v>
      </c>
      <c r="CJ190" s="95">
        <f t="shared" si="284"/>
        <v>0</v>
      </c>
      <c r="CK190" s="95">
        <f t="shared" si="284"/>
        <v>0</v>
      </c>
      <c r="CL190" s="95">
        <f t="shared" si="284"/>
        <v>0</v>
      </c>
      <c r="CM190" s="95">
        <f t="shared" si="284"/>
        <v>0</v>
      </c>
      <c r="CN190" s="95">
        <f t="shared" si="284"/>
        <v>0</v>
      </c>
      <c r="CO190" s="95">
        <f t="shared" si="284"/>
        <v>0</v>
      </c>
      <c r="CP190" s="95">
        <f t="shared" si="284"/>
        <v>0</v>
      </c>
      <c r="CQ190" s="95">
        <f t="shared" si="284"/>
        <v>0</v>
      </c>
      <c r="CR190" s="95">
        <f t="shared" si="284"/>
        <v>0</v>
      </c>
      <c r="CS190" s="95">
        <f t="shared" si="284"/>
        <v>0</v>
      </c>
      <c r="CT190" s="95">
        <f t="shared" si="284"/>
        <v>0</v>
      </c>
      <c r="CU190" s="95">
        <f t="shared" si="284"/>
        <v>0</v>
      </c>
      <c r="CV190" s="95">
        <f t="shared" si="284"/>
        <v>0</v>
      </c>
      <c r="CW190" s="95">
        <f t="shared" si="284"/>
        <v>0</v>
      </c>
      <c r="CX190" s="95">
        <f t="shared" si="284"/>
        <v>0</v>
      </c>
      <c r="CY190" s="95">
        <f t="shared" si="284"/>
        <v>0</v>
      </c>
      <c r="CZ190" s="95">
        <f t="shared" si="284"/>
        <v>0</v>
      </c>
      <c r="DA190" s="95">
        <f t="shared" si="284"/>
        <v>0</v>
      </c>
      <c r="DB190" s="95">
        <f t="shared" si="284"/>
        <v>0</v>
      </c>
    </row>
    <row r="191" spans="1:106" ht="5.15" customHeight="1" x14ac:dyDescent="0.25">
      <c r="BN191" s="141"/>
      <c r="BO191" s="140"/>
      <c r="BP191" s="139"/>
      <c r="BQ191" s="101"/>
      <c r="BR191" s="161"/>
      <c r="BS191" s="101"/>
      <c r="BT191" s="161"/>
      <c r="BU191" s="99"/>
      <c r="BV191" s="137"/>
      <c r="BW191" s="135"/>
      <c r="BX191" s="137"/>
      <c r="BY191" s="96"/>
      <c r="BZ191" s="101"/>
      <c r="CA191" s="96"/>
      <c r="CB191" s="96"/>
      <c r="CC191" s="96"/>
      <c r="CD191" s="96"/>
      <c r="CE191" s="96"/>
      <c r="CF191" s="96"/>
      <c r="CG191" s="96"/>
      <c r="CH191" s="96"/>
      <c r="CI191" s="96"/>
      <c r="CJ191" s="96"/>
      <c r="CK191" s="96"/>
      <c r="CL191" s="96"/>
      <c r="CM191" s="96"/>
      <c r="CN191" s="96"/>
      <c r="CO191" s="96"/>
      <c r="CP191" s="96"/>
      <c r="CQ191" s="96"/>
      <c r="CR191" s="96"/>
      <c r="CS191" s="96"/>
      <c r="CT191" s="96"/>
      <c r="CU191" s="96"/>
      <c r="CV191" s="96"/>
      <c r="CW191" s="96"/>
      <c r="CX191" s="96"/>
      <c r="CY191" s="96"/>
      <c r="CZ191" s="96"/>
      <c r="DA191" s="96"/>
      <c r="DB191" s="96"/>
    </row>
    <row r="192" spans="1:106" ht="18" customHeight="1" x14ac:dyDescent="0.25">
      <c r="A192" s="28">
        <v>30</v>
      </c>
      <c r="B192" s="118" t="str">
        <f>VLOOKUP(A192,'Kopierhilfe TN-Daten'!$A$2:$D$31,4)</f>
        <v/>
      </c>
      <c r="C192" s="169"/>
      <c r="D192" s="194"/>
      <c r="E192" s="168"/>
      <c r="F192" s="198"/>
      <c r="G192" s="168"/>
      <c r="H192" s="198"/>
      <c r="I192" s="168"/>
      <c r="J192" s="198"/>
      <c r="K192" s="168"/>
      <c r="L192" s="198"/>
      <c r="M192" s="168"/>
      <c r="N192" s="198"/>
      <c r="O192" s="168"/>
      <c r="P192" s="198"/>
      <c r="Q192" s="168"/>
      <c r="R192" s="198"/>
      <c r="S192" s="168"/>
      <c r="T192" s="198"/>
      <c r="U192" s="168"/>
      <c r="V192" s="198"/>
      <c r="W192" s="168"/>
      <c r="X192" s="198"/>
      <c r="Y192" s="168"/>
      <c r="Z192" s="198"/>
      <c r="AA192" s="168"/>
      <c r="AB192" s="198"/>
      <c r="AC192" s="168"/>
      <c r="AD192" s="198"/>
      <c r="AE192" s="168"/>
      <c r="AF192" s="198"/>
      <c r="AG192" s="168"/>
      <c r="AH192" s="198"/>
      <c r="AI192" s="168"/>
      <c r="AJ192" s="198"/>
      <c r="AK192" s="168"/>
      <c r="AL192" s="198"/>
      <c r="AM192" s="168"/>
      <c r="AN192" s="198"/>
      <c r="AO192" s="168"/>
      <c r="AP192" s="198"/>
      <c r="AQ192" s="168"/>
      <c r="AR192" s="198"/>
      <c r="AS192" s="168"/>
      <c r="AT192" s="198"/>
      <c r="AU192" s="168"/>
      <c r="AV192" s="198"/>
      <c r="AW192" s="168"/>
      <c r="AX192" s="198"/>
      <c r="AY192" s="168"/>
      <c r="AZ192" s="198"/>
      <c r="BA192" s="168"/>
      <c r="BB192" s="198"/>
      <c r="BC192" s="168"/>
      <c r="BD192" s="198"/>
      <c r="BE192" s="168"/>
      <c r="BF192" s="198"/>
      <c r="BG192" s="168"/>
      <c r="BH192" s="194"/>
      <c r="BI192" s="106"/>
      <c r="BJ192" s="106"/>
      <c r="BK192" s="106"/>
      <c r="BL192" s="106"/>
      <c r="BM192" s="107" t="str">
        <f>IF(AND(B192="",BQ192&gt;0),"Bitte den Namen der Schülerin/des Schülers erfassen!","")</f>
        <v/>
      </c>
      <c r="BN192" s="140"/>
      <c r="BO192" s="140">
        <f t="shared" ref="BO192" si="285">IF(OR(BM192&lt;&gt;"",BM194&lt;&gt;"",BM196&lt;&gt;""),1,0)</f>
        <v>0</v>
      </c>
      <c r="BP192" s="139"/>
      <c r="BQ192" s="99">
        <f>SUMPRODUCT(($E$15:$BG$15=Haushaltsjahr)*(E192:BG192&lt;&gt;"")*(E196:BG196))</f>
        <v>0</v>
      </c>
      <c r="BR192" s="119">
        <f>SUMPRODUCT(($E$15:$BG$15=Haushaltsjahr)*(E192:BG192=$BR$16)*(E196:BG196))</f>
        <v>0</v>
      </c>
      <c r="BS192" s="99">
        <f>SUMPRODUCT(($E$15:$BG$15=Haushaltsjahr)*(E192:BG192=$BS$16)*(E196:BG196))</f>
        <v>0</v>
      </c>
      <c r="BT192" s="163">
        <f>IF(BQ192=0,0,ROUND(BR192/BQ192,4))</f>
        <v>0</v>
      </c>
      <c r="BU192" s="99">
        <f>IF(BW192="ja",0,IF(BT192&gt;=60%,BR192+BS192,BR192))</f>
        <v>0</v>
      </c>
      <c r="BV192" s="146"/>
      <c r="BW192" s="134" t="str">
        <f>IF(SUMPRODUCT((E192:BG192=$BR$16)*(E194:BG194="")*($E$15:$BG$15&lt;&gt;0))&gt;0,"ja",
IF(SUMPRODUCT((E192:BG192=$BS$16)*(E194:BG194="")*($E$15:$BG$15&lt;&gt;0))&gt;0,"ja","nein"))</f>
        <v>nein</v>
      </c>
      <c r="BX192" s="146"/>
      <c r="BY192" s="132" t="s">
        <v>10</v>
      </c>
      <c r="BZ192" s="99"/>
      <c r="CA192" s="119">
        <f t="shared" ref="CA192:DB192" si="286">IF(CA$16="",0,SUMPRODUCT(($E192:$BG192&lt;&gt;"")*($E196:$BG196)*($E$16:$BG$16=CA$16)))</f>
        <v>0</v>
      </c>
      <c r="CB192" s="119">
        <f t="shared" si="286"/>
        <v>0</v>
      </c>
      <c r="CC192" s="119">
        <f t="shared" si="286"/>
        <v>0</v>
      </c>
      <c r="CD192" s="119">
        <f t="shared" si="286"/>
        <v>0</v>
      </c>
      <c r="CE192" s="119">
        <f t="shared" si="286"/>
        <v>0</v>
      </c>
      <c r="CF192" s="119">
        <f t="shared" si="286"/>
        <v>0</v>
      </c>
      <c r="CG192" s="119">
        <f t="shared" si="286"/>
        <v>0</v>
      </c>
      <c r="CH192" s="119">
        <f t="shared" si="286"/>
        <v>0</v>
      </c>
      <c r="CI192" s="119">
        <f t="shared" si="286"/>
        <v>0</v>
      </c>
      <c r="CJ192" s="119">
        <f t="shared" si="286"/>
        <v>0</v>
      </c>
      <c r="CK192" s="119">
        <f t="shared" si="286"/>
        <v>0</v>
      </c>
      <c r="CL192" s="119">
        <f t="shared" si="286"/>
        <v>0</v>
      </c>
      <c r="CM192" s="119">
        <f t="shared" si="286"/>
        <v>0</v>
      </c>
      <c r="CN192" s="119">
        <f t="shared" si="286"/>
        <v>0</v>
      </c>
      <c r="CO192" s="119">
        <f t="shared" si="286"/>
        <v>0</v>
      </c>
      <c r="CP192" s="119">
        <f t="shared" si="286"/>
        <v>0</v>
      </c>
      <c r="CQ192" s="119">
        <f t="shared" si="286"/>
        <v>0</v>
      </c>
      <c r="CR192" s="119">
        <f t="shared" si="286"/>
        <v>0</v>
      </c>
      <c r="CS192" s="119">
        <f t="shared" si="286"/>
        <v>0</v>
      </c>
      <c r="CT192" s="119">
        <f t="shared" si="286"/>
        <v>0</v>
      </c>
      <c r="CU192" s="119">
        <f t="shared" si="286"/>
        <v>0</v>
      </c>
      <c r="CV192" s="119">
        <f t="shared" si="286"/>
        <v>0</v>
      </c>
      <c r="CW192" s="119">
        <f t="shared" si="286"/>
        <v>0</v>
      </c>
      <c r="CX192" s="119">
        <f t="shared" si="286"/>
        <v>0</v>
      </c>
      <c r="CY192" s="119">
        <f t="shared" si="286"/>
        <v>0</v>
      </c>
      <c r="CZ192" s="119">
        <f t="shared" si="286"/>
        <v>0</v>
      </c>
      <c r="DA192" s="119">
        <f t="shared" si="286"/>
        <v>0</v>
      </c>
      <c r="DB192" s="119">
        <f t="shared" si="286"/>
        <v>0</v>
      </c>
    </row>
    <row r="193" spans="1:106" ht="2.15" customHeight="1" x14ac:dyDescent="0.25">
      <c r="A193" s="29"/>
      <c r="B193" s="194"/>
      <c r="C193" s="118"/>
      <c r="D193" s="199"/>
      <c r="E193" s="196"/>
      <c r="F193" s="199"/>
      <c r="G193" s="196"/>
      <c r="H193" s="199"/>
      <c r="I193" s="196"/>
      <c r="J193" s="199"/>
      <c r="K193" s="196"/>
      <c r="L193" s="199"/>
      <c r="M193" s="196"/>
      <c r="N193" s="199"/>
      <c r="O193" s="196"/>
      <c r="P193" s="199"/>
      <c r="Q193" s="196"/>
      <c r="R193" s="199"/>
      <c r="S193" s="196"/>
      <c r="T193" s="199"/>
      <c r="U193" s="196"/>
      <c r="V193" s="199"/>
      <c r="W193" s="196"/>
      <c r="X193" s="199"/>
      <c r="Y193" s="196"/>
      <c r="Z193" s="199"/>
      <c r="AA193" s="196"/>
      <c r="AB193" s="199"/>
      <c r="AC193" s="196"/>
      <c r="AD193" s="199"/>
      <c r="AE193" s="196"/>
      <c r="AF193" s="199"/>
      <c r="AG193" s="196"/>
      <c r="AH193" s="199"/>
      <c r="AI193" s="196"/>
      <c r="AJ193" s="199"/>
      <c r="AK193" s="196"/>
      <c r="AL193" s="199"/>
      <c r="AM193" s="196"/>
      <c r="AN193" s="199"/>
      <c r="AO193" s="196"/>
      <c r="AP193" s="199"/>
      <c r="AQ193" s="196"/>
      <c r="AR193" s="199"/>
      <c r="AS193" s="196"/>
      <c r="AT193" s="199"/>
      <c r="AU193" s="196"/>
      <c r="AV193" s="199"/>
      <c r="AW193" s="196"/>
      <c r="AX193" s="199"/>
      <c r="AY193" s="196"/>
      <c r="AZ193" s="199"/>
      <c r="BA193" s="196"/>
      <c r="BB193" s="199"/>
      <c r="BC193" s="196"/>
      <c r="BD193" s="199"/>
      <c r="BE193" s="196"/>
      <c r="BF193" s="199"/>
      <c r="BG193" s="197"/>
      <c r="BH193" s="194"/>
      <c r="BI193" s="195"/>
      <c r="BJ193" s="195"/>
      <c r="BK193" s="195"/>
      <c r="BL193" s="195"/>
      <c r="BM193" s="107"/>
      <c r="BN193" s="140"/>
      <c r="BO193" s="140">
        <f t="shared" ref="BO193" si="287">BO192</f>
        <v>0</v>
      </c>
      <c r="BP193" s="139"/>
      <c r="BQ193" s="99"/>
      <c r="BR193" s="119"/>
      <c r="BS193" s="99"/>
      <c r="BT193" s="163"/>
      <c r="BU193" s="99"/>
      <c r="BV193" s="146"/>
      <c r="BW193" s="134"/>
      <c r="BX193" s="146"/>
      <c r="BY193" s="132"/>
      <c r="BZ193" s="99"/>
      <c r="CA193" s="119"/>
      <c r="CB193" s="119"/>
      <c r="CC193" s="119"/>
      <c r="CD193" s="119"/>
      <c r="CE193" s="119"/>
      <c r="CF193" s="119"/>
      <c r="CG193" s="119"/>
      <c r="CH193" s="119"/>
      <c r="CI193" s="119"/>
      <c r="CJ193" s="119"/>
      <c r="CK193" s="119"/>
      <c r="CL193" s="119"/>
      <c r="CM193" s="119"/>
      <c r="CN193" s="119"/>
      <c r="CO193" s="119"/>
      <c r="CP193" s="119"/>
      <c r="CQ193" s="119"/>
      <c r="CR193" s="119"/>
      <c r="CS193" s="119"/>
      <c r="CT193" s="119"/>
      <c r="CU193" s="119"/>
      <c r="CV193" s="119"/>
      <c r="CW193" s="119"/>
      <c r="CX193" s="119"/>
      <c r="CY193" s="119"/>
      <c r="CZ193" s="119"/>
      <c r="DA193" s="119"/>
      <c r="DB193" s="119"/>
    </row>
    <row r="194" spans="1:106" ht="18" customHeight="1" x14ac:dyDescent="0.25">
      <c r="A194" s="29"/>
      <c r="B194" s="120"/>
      <c r="C194" s="193"/>
      <c r="D194" s="199"/>
      <c r="E194" s="169"/>
      <c r="F194" s="199"/>
      <c r="G194" s="169"/>
      <c r="H194" s="199"/>
      <c r="I194" s="169"/>
      <c r="J194" s="199"/>
      <c r="K194" s="169"/>
      <c r="L194" s="199"/>
      <c r="M194" s="169"/>
      <c r="N194" s="199"/>
      <c r="O194" s="169"/>
      <c r="P194" s="199"/>
      <c r="Q194" s="169"/>
      <c r="R194" s="199"/>
      <c r="S194" s="169"/>
      <c r="T194" s="199"/>
      <c r="U194" s="169"/>
      <c r="V194" s="199"/>
      <c r="W194" s="169"/>
      <c r="X194" s="199"/>
      <c r="Y194" s="169"/>
      <c r="Z194" s="199"/>
      <c r="AA194" s="169"/>
      <c r="AB194" s="199"/>
      <c r="AC194" s="169"/>
      <c r="AD194" s="199"/>
      <c r="AE194" s="169"/>
      <c r="AF194" s="199"/>
      <c r="AG194" s="169"/>
      <c r="AH194" s="199"/>
      <c r="AI194" s="169"/>
      <c r="AJ194" s="199"/>
      <c r="AK194" s="169"/>
      <c r="AL194" s="199"/>
      <c r="AM194" s="169"/>
      <c r="AN194" s="199"/>
      <c r="AO194" s="169"/>
      <c r="AP194" s="199"/>
      <c r="AQ194" s="169"/>
      <c r="AR194" s="199"/>
      <c r="AS194" s="169"/>
      <c r="AT194" s="199"/>
      <c r="AU194" s="169"/>
      <c r="AV194" s="199"/>
      <c r="AW194" s="169"/>
      <c r="AX194" s="199"/>
      <c r="AY194" s="169"/>
      <c r="AZ194" s="199"/>
      <c r="BA194" s="169"/>
      <c r="BB194" s="199"/>
      <c r="BC194" s="169"/>
      <c r="BD194" s="199"/>
      <c r="BE194" s="169"/>
      <c r="BF194" s="199"/>
      <c r="BG194" s="169"/>
      <c r="BH194" s="194"/>
      <c r="BI194" s="105" t="str">
        <f>IF(OR(Gesamtstunden=0,SUM($E$15:$BG$15)=0,B192=""),"",BQ192)</f>
        <v/>
      </c>
      <c r="BJ194" s="105" t="str">
        <f>IF(OR(Gesamtstunden=0,SUM($E$15:$BG$15)=0,B192=""),"",BR192)</f>
        <v/>
      </c>
      <c r="BK194" s="109" t="str">
        <f t="shared" ref="BK194" si="288">IF(BI194="","",IF(BI194=0,0,BT192))</f>
        <v/>
      </c>
      <c r="BL194" s="105" t="str">
        <f>IF(OR(Gesamtstunden=0,SUM($E$15:$BG$15)=0,B192=""),"",BU192)</f>
        <v/>
      </c>
      <c r="BM194" s="107" t="str">
        <f>IF(BW192="ja","Es fehlen Angaben zum Berufsfeld!","")</f>
        <v/>
      </c>
      <c r="BN194" s="140"/>
      <c r="BO194" s="140">
        <f t="shared" ref="BO194" si="289">BO192</f>
        <v>0</v>
      </c>
      <c r="BP194" s="139"/>
      <c r="BQ194" s="99"/>
      <c r="BR194" s="119"/>
      <c r="BS194" s="99"/>
      <c r="BT194" s="163"/>
      <c r="BU194" s="99"/>
      <c r="BV194" s="146"/>
      <c r="BW194" s="133"/>
      <c r="BX194" s="146"/>
      <c r="BY194" s="132" t="s">
        <v>168</v>
      </c>
      <c r="BZ194" s="99">
        <f>IF(Gesamtstunden=0,0,IF(SUM(CA194:DB194)&gt;0,1,IF(AND(BQ192&gt;0,Gesamtstunden&lt;BQ192),1,0)))</f>
        <v>0</v>
      </c>
      <c r="CA194" s="95">
        <f>IF(CA$16="",0,IF(CA192&gt;CA$15,1,0))</f>
        <v>0</v>
      </c>
      <c r="CB194" s="95">
        <f t="shared" ref="CB194:DB194" si="290">IF(CB$16="",0,IF(CB192&gt;CB$15,1,0))</f>
        <v>0</v>
      </c>
      <c r="CC194" s="95">
        <f t="shared" si="290"/>
        <v>0</v>
      </c>
      <c r="CD194" s="95">
        <f t="shared" si="290"/>
        <v>0</v>
      </c>
      <c r="CE194" s="95">
        <f t="shared" si="290"/>
        <v>0</v>
      </c>
      <c r="CF194" s="95">
        <f t="shared" si="290"/>
        <v>0</v>
      </c>
      <c r="CG194" s="95">
        <f t="shared" si="290"/>
        <v>0</v>
      </c>
      <c r="CH194" s="95">
        <f t="shared" si="290"/>
        <v>0</v>
      </c>
      <c r="CI194" s="95">
        <f t="shared" si="290"/>
        <v>0</v>
      </c>
      <c r="CJ194" s="95">
        <f t="shared" si="290"/>
        <v>0</v>
      </c>
      <c r="CK194" s="95">
        <f t="shared" si="290"/>
        <v>0</v>
      </c>
      <c r="CL194" s="95">
        <f t="shared" si="290"/>
        <v>0</v>
      </c>
      <c r="CM194" s="95">
        <f t="shared" si="290"/>
        <v>0</v>
      </c>
      <c r="CN194" s="95">
        <f t="shared" si="290"/>
        <v>0</v>
      </c>
      <c r="CO194" s="95">
        <f t="shared" si="290"/>
        <v>0</v>
      </c>
      <c r="CP194" s="95">
        <f t="shared" si="290"/>
        <v>0</v>
      </c>
      <c r="CQ194" s="95">
        <f t="shared" si="290"/>
        <v>0</v>
      </c>
      <c r="CR194" s="95">
        <f t="shared" si="290"/>
        <v>0</v>
      </c>
      <c r="CS194" s="95">
        <f t="shared" si="290"/>
        <v>0</v>
      </c>
      <c r="CT194" s="95">
        <f t="shared" si="290"/>
        <v>0</v>
      </c>
      <c r="CU194" s="95">
        <f t="shared" si="290"/>
        <v>0</v>
      </c>
      <c r="CV194" s="95">
        <f t="shared" si="290"/>
        <v>0</v>
      </c>
      <c r="CW194" s="95">
        <f t="shared" si="290"/>
        <v>0</v>
      </c>
      <c r="CX194" s="95">
        <f t="shared" si="290"/>
        <v>0</v>
      </c>
      <c r="CY194" s="95">
        <f t="shared" si="290"/>
        <v>0</v>
      </c>
      <c r="CZ194" s="95">
        <f t="shared" si="290"/>
        <v>0</v>
      </c>
      <c r="DA194" s="95">
        <f t="shared" si="290"/>
        <v>0</v>
      </c>
      <c r="DB194" s="95">
        <f t="shared" si="290"/>
        <v>0</v>
      </c>
    </row>
    <row r="195" spans="1:106" ht="2.15" customHeight="1" x14ac:dyDescent="0.25">
      <c r="A195" s="29"/>
      <c r="B195" s="120"/>
      <c r="C195" s="193"/>
      <c r="D195" s="199"/>
      <c r="E195" s="207"/>
      <c r="F195" s="199"/>
      <c r="G195" s="207"/>
      <c r="H195" s="199"/>
      <c r="I195" s="207"/>
      <c r="J195" s="199"/>
      <c r="K195" s="207"/>
      <c r="L195" s="199"/>
      <c r="M195" s="207"/>
      <c r="N195" s="199"/>
      <c r="O195" s="207"/>
      <c r="P195" s="199"/>
      <c r="Q195" s="207"/>
      <c r="R195" s="199"/>
      <c r="S195" s="207"/>
      <c r="T195" s="199"/>
      <c r="U195" s="193"/>
      <c r="V195" s="199"/>
      <c r="W195" s="207"/>
      <c r="X195" s="199"/>
      <c r="Y195" s="207"/>
      <c r="Z195" s="199"/>
      <c r="AA195" s="207"/>
      <c r="AB195" s="199"/>
      <c r="AC195" s="208"/>
      <c r="AD195" s="199"/>
      <c r="AE195" s="208"/>
      <c r="AF195" s="199"/>
      <c r="AG195" s="208"/>
      <c r="AH195" s="199"/>
      <c r="AI195" s="208"/>
      <c r="AJ195" s="199"/>
      <c r="AK195" s="208"/>
      <c r="AL195" s="199"/>
      <c r="AM195" s="208"/>
      <c r="AN195" s="199"/>
      <c r="AO195" s="208"/>
      <c r="AP195" s="199"/>
      <c r="AQ195" s="208"/>
      <c r="AR195" s="199"/>
      <c r="AS195" s="208"/>
      <c r="AT195" s="199"/>
      <c r="AU195" s="208"/>
      <c r="AV195" s="199"/>
      <c r="AW195" s="208"/>
      <c r="AX195" s="199"/>
      <c r="AY195" s="208"/>
      <c r="AZ195" s="199"/>
      <c r="BA195" s="208"/>
      <c r="BB195" s="199"/>
      <c r="BC195" s="208"/>
      <c r="BD195" s="199"/>
      <c r="BE195" s="208"/>
      <c r="BF195" s="199"/>
      <c r="BG195" s="209"/>
      <c r="BH195" s="194"/>
      <c r="BI195" s="105"/>
      <c r="BJ195" s="105"/>
      <c r="BK195" s="109"/>
      <c r="BL195" s="105"/>
      <c r="BM195" s="107"/>
      <c r="BN195" s="140"/>
      <c r="BO195" s="140">
        <f t="shared" ref="BO195" si="291">BO192</f>
        <v>0</v>
      </c>
      <c r="BP195" s="139"/>
      <c r="BQ195" s="99"/>
      <c r="BR195" s="119"/>
      <c r="BS195" s="99"/>
      <c r="BT195" s="163"/>
      <c r="BU195" s="99"/>
      <c r="BV195" s="146"/>
      <c r="BW195" s="133"/>
      <c r="BX195" s="146"/>
      <c r="BY195" s="132"/>
      <c r="BZ195" s="99"/>
      <c r="CA195" s="95"/>
      <c r="CB195" s="95"/>
      <c r="CC195" s="95"/>
      <c r="CD195" s="95"/>
      <c r="CE195" s="95"/>
      <c r="CF195" s="95"/>
      <c r="CG195" s="95"/>
      <c r="CH195" s="95"/>
      <c r="CI195" s="95"/>
      <c r="CJ195" s="95"/>
      <c r="CK195" s="95"/>
      <c r="CL195" s="95"/>
      <c r="CM195" s="95"/>
      <c r="CN195" s="95"/>
      <c r="CO195" s="95"/>
      <c r="CP195" s="95"/>
      <c r="CQ195" s="95"/>
      <c r="CR195" s="95"/>
      <c r="CS195" s="95"/>
      <c r="CT195" s="95"/>
      <c r="CU195" s="95"/>
      <c r="CV195" s="95"/>
      <c r="CW195" s="95"/>
      <c r="CX195" s="95"/>
      <c r="CY195" s="95"/>
      <c r="CZ195" s="95"/>
      <c r="DA195" s="95"/>
      <c r="DB195" s="95"/>
    </row>
    <row r="196" spans="1:106" ht="18" customHeight="1" x14ac:dyDescent="0.25">
      <c r="A196" s="30"/>
      <c r="B196" s="115"/>
      <c r="C196" s="112"/>
      <c r="D196" s="194"/>
      <c r="E196" s="170"/>
      <c r="F196" s="200"/>
      <c r="G196" s="170"/>
      <c r="H196" s="200"/>
      <c r="I196" s="170"/>
      <c r="J196" s="200"/>
      <c r="K196" s="170"/>
      <c r="L196" s="200"/>
      <c r="M196" s="170"/>
      <c r="N196" s="200"/>
      <c r="O196" s="170"/>
      <c r="P196" s="200"/>
      <c r="Q196" s="170"/>
      <c r="R196" s="200"/>
      <c r="S196" s="170"/>
      <c r="T196" s="200"/>
      <c r="U196" s="170"/>
      <c r="V196" s="200"/>
      <c r="W196" s="170"/>
      <c r="X196" s="200"/>
      <c r="Y196" s="170"/>
      <c r="Z196" s="200"/>
      <c r="AA196" s="170"/>
      <c r="AB196" s="200"/>
      <c r="AC196" s="170"/>
      <c r="AD196" s="200"/>
      <c r="AE196" s="170"/>
      <c r="AF196" s="200"/>
      <c r="AG196" s="170"/>
      <c r="AH196" s="200"/>
      <c r="AI196" s="170"/>
      <c r="AJ196" s="200"/>
      <c r="AK196" s="170"/>
      <c r="AL196" s="200"/>
      <c r="AM196" s="170"/>
      <c r="AN196" s="200"/>
      <c r="AO196" s="170"/>
      <c r="AP196" s="200"/>
      <c r="AQ196" s="170"/>
      <c r="AR196" s="200"/>
      <c r="AS196" s="170"/>
      <c r="AT196" s="200"/>
      <c r="AU196" s="170"/>
      <c r="AV196" s="200"/>
      <c r="AW196" s="170"/>
      <c r="AX196" s="200"/>
      <c r="AY196" s="170"/>
      <c r="AZ196" s="200"/>
      <c r="BA196" s="170"/>
      <c r="BB196" s="200"/>
      <c r="BC196" s="170"/>
      <c r="BD196" s="200"/>
      <c r="BE196" s="170"/>
      <c r="BF196" s="200"/>
      <c r="BG196" s="170"/>
      <c r="BH196" s="194"/>
      <c r="BI196" s="116"/>
      <c r="BJ196" s="116"/>
      <c r="BK196" s="117"/>
      <c r="BL196" s="116"/>
      <c r="BM196" s="107" t="str">
        <f>IF(AND(BZ194=1,BZ196=0),"Bitte die max. Anzahl an Gesamtstunden bzw. Stunden pro Tag beachten!",IF(AND(BZ194=0,BZ196=1),"Es fehlen Angaben zu den Kursstunden!",IF(AND(BZ194=1,BZ196=1),"Bitte die max. Anzahl an Stunden pro Tag beachten!",IF(AND(C192="nein",BI194&gt;30),"Die max. Stundenzahl ist überschritten!",""))))</f>
        <v/>
      </c>
      <c r="BN196" s="140" t="str">
        <f t="shared" ref="BN196" si="292">IF(B192&lt;&gt;"",1,"")</f>
        <v/>
      </c>
      <c r="BO196" s="140">
        <f t="shared" ref="BO196" si="293">BO192</f>
        <v>0</v>
      </c>
      <c r="BP196" s="139"/>
      <c r="BQ196" s="99"/>
      <c r="BR196" s="119"/>
      <c r="BS196" s="99"/>
      <c r="BT196" s="163"/>
      <c r="BU196" s="99"/>
      <c r="BV196" s="146"/>
      <c r="BW196" s="133"/>
      <c r="BX196" s="146"/>
      <c r="BY196" s="132" t="s">
        <v>169</v>
      </c>
      <c r="BZ196" s="99">
        <f>IF(Gesamtstunden=0,0,IF(SUM(CA196:DB196)&gt;0,1,IF(AND(BQ192&gt;0,Gesamtstunden&gt;BQ192),1,0)))</f>
        <v>0</v>
      </c>
      <c r="CA196" s="95">
        <f>IF(OR($B192="",CA$16=""),0,IF(CA192&lt;CA$15,1,0))</f>
        <v>0</v>
      </c>
      <c r="CB196" s="95">
        <f t="shared" ref="CB196:DB196" si="294">IF(OR($B192="",CB$16=""),0,IF(CB192&lt;CB$15,1,0))</f>
        <v>0</v>
      </c>
      <c r="CC196" s="95">
        <f t="shared" si="294"/>
        <v>0</v>
      </c>
      <c r="CD196" s="95">
        <f t="shared" si="294"/>
        <v>0</v>
      </c>
      <c r="CE196" s="95">
        <f t="shared" si="294"/>
        <v>0</v>
      </c>
      <c r="CF196" s="95">
        <f t="shared" si="294"/>
        <v>0</v>
      </c>
      <c r="CG196" s="95">
        <f t="shared" si="294"/>
        <v>0</v>
      </c>
      <c r="CH196" s="95">
        <f t="shared" si="294"/>
        <v>0</v>
      </c>
      <c r="CI196" s="95">
        <f t="shared" si="294"/>
        <v>0</v>
      </c>
      <c r="CJ196" s="95">
        <f t="shared" si="294"/>
        <v>0</v>
      </c>
      <c r="CK196" s="95">
        <f t="shared" si="294"/>
        <v>0</v>
      </c>
      <c r="CL196" s="95">
        <f t="shared" si="294"/>
        <v>0</v>
      </c>
      <c r="CM196" s="95">
        <f t="shared" si="294"/>
        <v>0</v>
      </c>
      <c r="CN196" s="95">
        <f t="shared" si="294"/>
        <v>0</v>
      </c>
      <c r="CO196" s="95">
        <f t="shared" si="294"/>
        <v>0</v>
      </c>
      <c r="CP196" s="95">
        <f t="shared" si="294"/>
        <v>0</v>
      </c>
      <c r="CQ196" s="95">
        <f t="shared" si="294"/>
        <v>0</v>
      </c>
      <c r="CR196" s="95">
        <f t="shared" si="294"/>
        <v>0</v>
      </c>
      <c r="CS196" s="95">
        <f t="shared" si="294"/>
        <v>0</v>
      </c>
      <c r="CT196" s="95">
        <f t="shared" si="294"/>
        <v>0</v>
      </c>
      <c r="CU196" s="95">
        <f t="shared" si="294"/>
        <v>0</v>
      </c>
      <c r="CV196" s="95">
        <f t="shared" si="294"/>
        <v>0</v>
      </c>
      <c r="CW196" s="95">
        <f t="shared" si="294"/>
        <v>0</v>
      </c>
      <c r="CX196" s="95">
        <f t="shared" si="294"/>
        <v>0</v>
      </c>
      <c r="CY196" s="95">
        <f t="shared" si="294"/>
        <v>0</v>
      </c>
      <c r="CZ196" s="95">
        <f t="shared" si="294"/>
        <v>0</v>
      </c>
      <c r="DA196" s="95">
        <f t="shared" si="294"/>
        <v>0</v>
      </c>
      <c r="DB196" s="95">
        <f t="shared" si="294"/>
        <v>0</v>
      </c>
    </row>
  </sheetData>
  <sheetProtection password="D62E" sheet="1" objects="1" scenarios="1" autoFilter="0"/>
  <conditionalFormatting sqref="G16 I16 K16 M16 O16 Q16 S16 U16 W16 Y16 AA16 AC16 AE16 AG16 AI16 AK16 AM16 AO16 AQ16 AS16 AU16 AW16 AY16 BA16 BC16 BE16 BG16 E16">
    <cfRule type="cellIs" dxfId="4" priority="178" operator="equal">
      <formula>"Datum eintragen!"</formula>
    </cfRule>
  </conditionalFormatting>
  <conditionalFormatting sqref="G18 I18 K18 M18 O18 Q18 S18 U18 W18 Y18 AA18 AC18 AE18 AG18 AI18 AK18 AM18 AO18 AQ18 AS18 AU18 AW18 AY18 BA18 BC18 BE18 BG18 E24 E30 E36 E42 E48 E54 E60 E66 E72 E78 E84 E90 E96 E102 E108 E114 E120 E126 E132 E138 E144 E150 E156 E162 E168 E174 E180 E186 E192 G24 G30 G36 G42 G48 G54 G60 G66 G72 G78 G84 G90 G96 G102 G108 G114 G120 G126 G132 G138 G144 G150 G156 G162 G168 G174 G180 G186 G192 I24 I30 I36 I42 I48 I54 I60 I66 I72 I78 I84 I90 I96 I102 I108 I114 I120 I126 I132 I138 I144 I150 I156 I162 I168 I174 I180 I186 I192 K24 K30 K36 K42 K48 K54 K60 K66 K72 K78 K84 K90 K96 K102 K108 K114 K120 K126 K132 K138 K144 K150 K156 K162 K168 K174 K180 K186 K192 M24 M30 M36 M42 M48 M54 M60 M66 M72 M78 M84 M90 M96 M102 M108 M114 M120 M126 M132 M138 M144 M150 M156 M162 M168 M174 M180 M186 M192 O24 O30 O36 O42 O48 O54 O60 O66 O72 O78 O84 O90 O96 O102 O108 O114 O120 O126 O132 O138 O144 O150 O156 O162 O168 O174 O180 O186 O192 Q24 Q30 Q36 Q42 Q48 Q54 Q60 Q66 Q72 Q78 Q84 Q90 Q96 Q102 Q108 Q114 Q120 Q126 Q132 Q138 Q144 Q150 Q156 Q162 Q168 Q174 Q180 Q186 Q192 S24 S30 S36 S42 S48 S54 S60 S66 S72 S78 S84 S90 S96 S102 S108 S114 S120 S126 S132 S138 S144 S150 S156 S162 S168 S174 S180 S186 S192 U24 U30 U36 U42 U48 U54 U60 U66 U72 U78 U84 U90 U96 U102 U108 U114 U120 U126 U132 U138 U144 U150 U156 U162 U168 U174 U180 U186 U192 W24 W30 W36 W42 W48 W54 W60 W66 W72 W78 W84 W90 W96 W102 W108 W114 W120 W126 W132 W138 W144 W150 W156 W162 W168 W174 W180 W186 W192 Y24 Y30 Y36 Y42 Y48 Y54 Y60 Y66 Y72 Y78 Y84 Y90 Y96 Y102 Y108 Y114 Y120 Y126 Y132 Y138 Y144 Y150 Y156 Y162 Y168 Y174 Y180 Y186 Y192 AA24 AA30 AA36 AA42 AA48 AA54 AA60 AA66 AA72 AA78 AA84 AA90 AA96 AA102 AA108 AA114 AA120 AA126 AA132 AA138 AA144 AA150 AA156 AA162 AA168 AA174 AA180 AA186 AA192 AC24 AC30 AC36 AC42 AC48 AC54 AC60 AC66 AC72 AC78 AC84 AC90 AC96 AC102 AC108 AC114 AC120 AC126 AC132 AC138 AC144 AC150 AC156 AC162 AC168 AC174 AC180 AC186 AC192 AE24 AE30 AE36 AE42 AE48 AE54 AE60 AE66 AE72 AE78 AE84 AE90 AE96 AE102 AE108 AE114 AE120 AE126 AE132 AE138 AE144 AE150 AE156 AE162 AE168 AE174 AE180 AE186 AE192 AG24 AG30 AG36 AG42 AG48 AG54 AG60 AG66 AG72 AG78 AG84 AG90 AG96 AG102 AG108 AG114 AG120 AG126 AG132 AG138 AG144 AG150 AG156 AG162 AG168 AG174 AG180 AG186 AG192 AI24 AI30 AI36 AI42 AI48 AI54 AI60 AI66 AI72 AI78 AI84 AI90 AI96 AI102 AI108 AI114 AI120 AI126 AI132 AI138 AI144 AI150 AI156 AI162 AI168 AI174 AI180 AI186 AI192 AK24 AK30 AK36 AK42 AK48 AK54 AK60 AK66 AK72 AK78 AK84 AK90 AK96 AK102 AK108 AK114 AK120 AK126 AK132 AK138 AK144 AK150 AK156 AK162 AK168 AK174 AK180 AK186 AK192 AM24 AM30 AM36 AM42 AM48 AM54 AM60 AM66 AM72 AM78 AM84 AM90 AM96 AM102 AM108 AM114 AM120 AM126 AM132 AM138 AM144 AM150 AM156 AM162 AM168 AM174 AM180 AM186 AM192 AO24 AO30 AO36 AO42 AO48 AO54 AO60 AO66 AO72 AO78 AO84 AO90 AO96 AO102 AO108 AO114 AO120 AO126 AO132 AO138 AO144 AO150 AO156 AO162 AO168 AO174 AO180 AO186 AO192 AQ24 AQ30 AQ36 AQ42 AQ48 AQ54 AQ60 AQ66 AQ72 AQ78 AQ84 AQ90 AQ96 AQ102 AQ108 AQ114 AQ120 AQ126 AQ132 AQ138 AQ144 AQ150 AQ156 AQ162 AQ168 AQ174 AQ180 AQ186 AQ192 AS24 AS30 AS36 AS42 AS48 AS54 AS60 AS66 AS72 AS78 AS84 AS90 AS96 AS102 AS108 AS114 AS120 AS126 AS132 AS138 AS144 AS150 AS156 AS162 AS168 AS174 AS180 AS186 AS192 AU24 AU30 AU36 AU42 AU48 AU54 AU60 AU66 AU72 AU78 AU84 AU90 AU96 AU102 AU108 AU114 AU120 AU126 AU132 AU138 AU144 AU150 AU156 AU162 AU168 AU174 AU180 AU186 AU192 AW24 AW30 AW36 AW42 AW48 AW54 AW60 AW66 AW72 AW78 AW84 AW90 AW96 AW102 AW108 AW114 AW120 AW126 AW132 AW138 AW144 AW150 AW156 AW162 AW168 AW174 AW180 AW186 AW192 AY24 AY30 AY36 AY42 AY48 AY54 AY60 AY66 AY72 AY78 AY84 AY90 AY96 AY102 AY108 AY114 AY120 AY126 AY132 AY138 AY144 AY150 AY156 AY162 AY168 AY174 AY180 AY186 AY192 BA24 BA30 BA36 BA42 BA48 BA54 BA60 BA66 BA72 BA78 BA84 BA90 BA96 BA102 BA108 BA114 BA120 BA126 BA132 BA138 BA144 BA150 BA156 BA162 BA168 BA174 BA180 BA186 BA192 BC24 BC30 BC36 BC42 BC48 BC54 BC60 BC66 BC72 BC78 BC84 BC90 BC96 BC102 BC108 BC114 BC120 BC126 BC132 BC138 BC144 BC150 BC156 BC162 BC168 BC174 BC180 BC186 BC192 BE24 BE30 BE36 BE42 BE48 BE54 BE60 BE66 BE72 BE78 BE84 BE90 BE96 BE102 BE108 BE114 BE120 BE126 BE132 BE138 BE144 BE150 BE156 BE162 BE168 BE174 BE180 BE186 BE192 BG24 BG30 BG36 BG42 BG48 BG54 BG60 BG66 BG72 BG78 BG84 BG90 BG96 BG102 BG108 BG114 BG120 BG126 BG132 BG138 BG144 BG150 BG156 BG162 BG168 BG174 BG180 BG186 BG192 E18">
    <cfRule type="cellIs" dxfId="3" priority="247" operator="equal">
      <formula>"a"</formula>
    </cfRule>
    <cfRule type="cellIs" dxfId="2" priority="248" operator="equal">
      <formula>"u"</formula>
    </cfRule>
  </conditionalFormatting>
  <conditionalFormatting sqref="BI18:BI22 BI24:BI28 BI30:BI34 BI36:BI40 BI42:BI46 BI48:BI52 BI54:BI58 BI60:BI64 BI66:BI70 BI72:BI76 BI78:BI82 BI84:BI88 BI90:BI94 BI96:BI100 BI102:BI106 BI108:BI112 BI114:BI118 BI120:BI124 BI126:BI130 BI132:BI136 BI138:BI142 BI144:BI148 BI150:BI154 BI156:BI160 BI162:BI166 BI168:BI172 BI174:BI178 BI180:BI184 BI186:BI190 BI192:BI196">
    <cfRule type="expression" dxfId="1" priority="177">
      <formula>BO18=1</formula>
    </cfRule>
  </conditionalFormatting>
  <conditionalFormatting sqref="E20 I20 G20 K20 M20 O20 Q20 S20 U20 W20 Y20 AA20 AC20 AE20 AG20 AI20 AK20 AM20 AO20 AQ20 AS20 AU20 AW20 AY20 BA20 BC20 BE20 BG20 E26 E32 E38 E44 E50 E56 E62 E68 E74 E80 E86 E92 E98 E104 E110 E116 E122 E128 E134 E140 E146 E152 E158 E164 E170 E176 E182 E188 E194 I26 I32 I38 I44 I50 I56 I62 I68 I74 I80 I86 I92 I98 I104 I110 I116 I122 I128 I134 I140 I146 I152 I158 I164 I170 I176 I182 I188 I194 G26 G32 G38 G44 G50 G56 G62 G68 G74 G80 G86 G92 G98 G104 G110 G116 G122 G128 G134 G140 G146 G152 G158 G164 G170 G176 G182 G188 G194 K26 K32 K38 K44 K50 K56 K62 K68 K74 K80 K86 K92 K98 K104 K110 K116 K122 K128 K134 K140 K146 K152 K158 K164 K170 K176 K182 K188 K194 M26 M32 M38 M44 M50 M56 M62 M68 M74 M80 M86 M92 M98 M104 M110 M116 M122 M128 M134 M140 M146 M152 M158 M164 M170 M176 M182 M188 M194 O26 O32 O38 O44 O50 O56 O62 O68 O74 O80 O86 O92 O98 O104 O110 O116 O122 O128 O134 O140 O146 O152 O158 O164 O170 O176 O182 O188 O194 Q26 Q32 Q38 Q44 Q50 Q56 Q62 Q68 Q74 Q80 Q86 Q92 Q98 Q104 Q110 Q116 Q122 Q128 Q134 Q140 Q146 Q152 Q158 Q164 Q170 Q176 Q182 Q188 Q194 S26 S32 S38 S44 S50 S56 S62 S68 S74 S80 S86 S92 S98 S104 S110 S116 S122 S128 S134 S140 S146 S152 S158 S164 S170 S176 S182 S188 S194 U26 U32 U38 U44 U50 U56 U62 U68 U74 U80 U86 U92 U98 U104 U110 U116 U122 U128 U134 U140 U146 U152 U158 U164 U170 U176 U182 U188 U194 W26 W32 W38 W44 W50 W56 W62 W68 W74 W80 W86 W92 W98 W104 W110 W116 W122 W128 W134 W140 W146 W152 W158 W164 W170 W176 W182 W188 W194 Y26 Y32 Y38 Y44 Y50 Y56 Y62 Y68 Y74 Y80 Y86 Y92 Y98 Y104 Y110 Y116 Y122 Y128 Y134 Y140 Y146 Y152 Y158 Y164 Y170 Y176 Y182 Y188 Y194 AA26 AA32 AA38 AA44 AA50 AA56 AA62 AA68 AA74 AA80 AA86 AA92 AA98 AA104 AA110 AA116 AA122 AA128 AA134 AA140 AA146 AA152 AA158 AA164 AA170 AA176 AA182 AA188 AA194 AC26 AC32 AC38 AC44 AC50 AC56 AC62 AC68 AC74 AC80 AC86 AC92 AC98 AC104 AC110 AC116 AC122 AC128 AC134 AC140 AC146 AC152 AC158 AC164 AC170 AC176 AC182 AC188 AC194 AE26 AE32 AE38 AE44 AE50 AE56 AE62 AE68 AE74 AE80 AE86 AE92 AE98 AE104 AE110 AE116 AE122 AE128 AE134 AE140 AE146 AE152 AE158 AE164 AE170 AE176 AE182 AE188 AE194 AG26 AG32 AG38 AG44 AG50 AG56 AG62 AG68 AG74 AG80 AG86 AG92 AG98 AG104 AG110 AG116 AG122 AG128 AG134 AG140 AG146 AG152 AG158 AG164 AG170 AG176 AG182 AG188 AG194 AI26 AI32 AI38 AI44 AI50 AI56 AI62 AI68 AI74 AI80 AI86 AI92 AI98 AI104 AI110 AI116 AI122 AI128 AI134 AI140 AI146 AI152 AI158 AI164 AI170 AI176 AI182 AI188 AI194 AK26 AK32 AK38 AK44 AK50 AK56 AK62 AK68 AK74 AK80 AK86 AK92 AK98 AK104 AK110 AK116 AK122 AK128 AK134 AK140 AK146 AK152 AK158 AK164 AK170 AK176 AK182 AK188 AK194 AM26 AM32 AM38 AM44 AM50 AM56 AM62 AM68 AM74 AM80 AM86 AM92 AM98 AM104 AM110 AM116 AM122 AM128 AM134 AM140 AM146 AM152 AM158 AM164 AM170 AM176 AM182 AM188 AM194 AO26 AO32 AO38 AO44 AO50 AO56 AO62 AO68 AO74 AO80 AO86 AO92 AO98 AO104 AO110 AO116 AO122 AO128 AO134 AO140 AO146 AO152 AO158 AO164 AO170 AO176 AO182 AO188 AO194 AQ26 AQ32 AQ38 AQ44 AQ50 AQ56 AQ62 AQ68 AQ74 AQ80 AQ86 AQ92 AQ98 AQ104 AQ110 AQ116 AQ122 AQ128 AQ134 AQ140 AQ146 AQ152 AQ158 AQ164 AQ170 AQ176 AQ182 AQ188 AQ194 AS26 AS32 AS38 AS44 AS50 AS56 AS62 AS68 AS74 AS80 AS86 AS92 AS98 AS104 AS110 AS116 AS122 AS128 AS134 AS140 AS146 AS152 AS158 AS164 AS170 AS176 AS182 AS188 AS194 AU26 AU32 AU38 AU44 AU50 AU56 AU62 AU68 AU74 AU80 AU86 AU92 AU98 AU104 AU110 AU116 AU122 AU128 AU134 AU140 AU146 AU152 AU158 AU164 AU170 AU176 AU182 AU188 AU194 AW26 AW32 AW38 AW44 AW50 AW56 AW62 AW68 AW74 AW80 AW86 AW92 AW98 AW104 AW110 AW116 AW122 AW128 AW134 AW140 AW146 AW152 AW158 AW164 AW170 AW176 AW182 AW188 AW194 AY26 AY32 AY38 AY44 AY50 AY56 AY62 AY68 AY74 AY80 AY86 AY92 AY98 AY104 AY110 AY116 AY122 AY128 AY134 AY140 AY146 AY152 AY158 AY164 AY170 AY176 AY182 AY188 AY194 BA26 BA32 BA38 BA44 BA50 BA56 BA62 BA68 BA74 BA80 BA86 BA92 BA98 BA104 BA110 BA116 BA122 BA128 BA134 BA140 BA146 BA152 BA158 BA164 BA170 BA176 BA182 BA188 BA194 BC26 BC32 BC38 BC44 BC50 BC56 BC62 BC68 BC74 BC80 BC86 BC92 BC98 BC104 BC110 BC116 BC122 BC128 BC134 BC140 BC146 BC152 BC158 BC164 BC170 BC176 BC182 BC188 BC194 BE26 BE32 BE38 BE44 BE50 BE56 BE62 BE68 BE74 BE80 BE86 BE92 BE98 BE104 BE110 BE116 BE122 BE128 BE134 BE140 BE146 BE152 BE158 BE164 BE170 BE176 BE182 BE188 BE194 BG26 BG32 BG38 BG44 BG50 BG56 BG62 BG68 BG74 BG80 BG86 BG92 BG98 BG104 BG110 BG116 BG122 BG128 BG134 BG140 BG146 BG152 BG158 BG164 BG170 BG176 BG182 BG188 BG194">
    <cfRule type="expression" dxfId="0" priority="250">
      <formula>AND(OR(E18="a",E18="e"),E20="",E$16&lt;&gt;"Datum eintragen!")</formula>
    </cfRule>
  </conditionalFormatting>
  <dataValidations count="32">
    <dataValidation type="list" allowBlank="1" showErrorMessage="1" errorTitle="BF-Nummer" error="Bitte auswählen!" sqref="AC20 AE20 AG20 AI20 AK20 AM20 AO20 AQ20 AS20 AU20 AW20 AY20 BA20 BC20 BE20 BG20 G20 E20 I20 K20 M20 O20 Q20 S20 U20 W20 Y20 AA20 AC26 AC32 AC38 AC44 AC50 AC56 AC62 AC68 AC74 AC80 AC86 AC92 AC98 AC104 AC110 AC116 AC122 AC128 AC134 AC140 AC146 AC152 AC158 AC164 AC170 AC176 AC182 AC188 AC194 AE26 AE32 AE38 AE44 AE50 AE56 AE62 AE68 AE74 AE80 AE86 AE92 AE98 AE104 AE110 AE116 AE122 AE128 AE134 AE140 AE146 AE152 AE158 AE164 AE170 AE176 AE182 AE188 AE194 AG26 AG32 AG38 AG44 AG50 AG56 AG62 AG68 AG74 AG80 AG86 AG92 AG98 AG104 AG110 AG116 AG122 AG128 AG134 AG140 AG146 AG152 AG158 AG164 AG170 AG176 AG182 AG188 AG194 AI26 AI32 AI38 AI44 AI50 AI56 AI62 AI68 AI74 AI80 AI86 AI92 AI98 AI104 AI110 AI116 AI122 AI128 AI134 AI140 AI146 AI152 AI158 AI164 AI170 AI176 AI182 AI188 AI194 AK26 AK32 AK38 AK44 AK50 AK56 AK62 AK68 AK74 AK80 AK86 AK92 AK98 AK104 AK110 AK116 AK122 AK128 AK134 AK140 AK146 AK152 AK158 AK164 AK170 AK176 AK182 AK188 AK194 AM26 AM32 AM38 AM44 AM50 AM56 AM62 AM68 AM74 AM80 AM86 AM92 AM98 AM104 AM110 AM116 AM122 AM128 AM134 AM140 AM146 AM152 AM158 AM164 AM170 AM176 AM182 AM188 AM194 AO26 AO32 AO38 AO44 AO50 AO56 AO62 AO68 AO74 AO80 AO86 AO92 AO98 AO104 AO110 AO116 AO122 AO128 AO134 AO140 AO146 AO152 AO158 AO164 AO170 AO176 AO182 AO188 AO194 AQ26 AQ32 AQ38 AQ44 AQ50 AQ56 AQ62 AQ68 AQ74 AQ80 AQ86 AQ92 AQ98 AQ104 AQ110 AQ116 AQ122 AQ128 AQ134 AQ140 AQ146 AQ152 AQ158 AQ164 AQ170 AQ176 AQ182 AQ188 AQ194 AS26 AS32 AS38 AS44 AS50 AS56 AS62 AS68 AS74 AS80 AS86 AS92 AS98 AS104 AS110 AS116 AS122 AS128 AS134 AS140 AS146 AS152 AS158 AS164 AS170 AS176 AS182 AS188 AS194 AU26 AU32 AU38 AU44 AU50 AU56 AU62 AU68 AU74 AU80 AU86 AU92 AU98 AU104 AU110 AU116 AU122 AU128 AU134 AU140 AU146 AU152 AU158 AU164 AU170 AU176 AU182 AU188 AU194 AW26 AW32 AW38 AW44 AW50 AW56 AW62 AW68 AW74 AW80 AW86 AW92 AW98 AW104 AW110 AW116 AW122 AW128 AW134 AW140 AW146 AW152 AW158 AW164 AW170 AW176 AW182 AW188 AW194 AY26 AY32 AY38 AY44 AY50 AY56 AY62 AY68 AY74 AY80 AY86 AY92 AY98 AY104 AY110 AY116 AY122 AY128 AY134 AY140 AY146 AY152 AY158 AY164 AY170 AY176 AY182 AY188 AY194 BA26 BA32 BA38 BA44 BA50 BA56 BA62 BA68 BA74 BA80 BA86 BA92 BA98 BA104 BA110 BA116 BA122 BA128 BA134 BA140 BA146 BA152 BA158 BA164 BA170 BA176 BA182 BA188 BA194 BC26 BC32 BC38 BC44 BC50 BC56 BC62 BC68 BC74 BC80 BC86 BC92 BC98 BC104 BC110 BC116 BC122 BC128 BC134 BC140 BC146 BC152 BC158 BC164 BC170 BC176 BC182 BC188 BC194 BE26 BE32 BE38 BE44 BE50 BE56 BE62 BE68 BE74 BE80 BE86 BE92 BE98 BE104 BE110 BE116 BE122 BE128 BE134 BE140 BE146 BE152 BE158 BE164 BE170 BE176 BE182 BE188 BE194 BG26 BG32 BG38 BG44 BG50 BG56 BG62 BG68 BG74 BG80 BG86 BG92 BG98 BG104 BG110 BG116 BG122 BG128 BG134 BG140 BG146 BG152 BG158 BG164 BG170 BG176 BG182 BG188 BG194 G26 G32 G38 G44 G50 G56 G62 G68 G74 G80 G86 G92 G98 G104 G110 G116 G122 G128 G134 G140 G146 G152 G158 G164 G170 G176 G182 G188 G194 E26 E32 E38 E44 E50 E56 E62 E68 E74 E80 E86 E92 E98 E104 E110 E116 E122 E128 E134 E140 E146 E152 E158 E164 E170 E176 E182 E188 E194 I26 I32 I38 I44 I50 I56 I62 I68 I74 I80 I86 I92 I98 I104 I110 I116 I122 I128 I134 I140 I146 I152 I158 I164 I170 I176 I182 I188 I194 K26 K32 K38 K44 K50 K56 K62 K68 K74 K80 K86 K92 K98 K104 K110 K116 K122 K128 K134 K140 K146 K152 K158 K164 K170 K176 K182 K188 K194 M26 M32 M38 M44 M50 M56 M62 M68 M74 M80 M86 M92 M98 M104 M110 M116 M122 M128 M134 M140 M146 M152 M158 M164 M170 M176 M182 M188 M194 O26 O32 O38 O44 O50 O56 O62 O68 O74 O80 O86 O92 O98 O104 O110 O116 O122 O128 O134 O140 O146 O152 O158 O164 O170 O176 O182 O188 O194 Q26 Q32 Q38 Q44 Q50 Q56 Q62 Q68 Q74 Q80 Q86 Q92 Q98 Q104 Q110 Q116 Q122 Q128 Q134 Q140 Q146 Q152 Q158 Q164 Q170 Q176 Q182 Q188 Q194 S26 S32 S38 S44 S50 S56 S62 S68 S74 S80 S86 S92 S98 S104 S110 S116 S122 S128 S134 S140 S146 S152 S158 S164 S170 S176 S182 S188 S194 U26 U32 U38 U44 U50 U56 U62 U68 U74 U80 U86 U92 U98 U104 U110 U116 U122 U128 U134 U140 U146 U152 U158 U164 U170 U176 U182 U188 U194 W26 W32 W38 W44 W50 W56 W62 W68 W74 W80 W86 W92 W98 W104 W110 W116 W122 W128 W134 W140 W146 W152 W158 W164 W170 W176 W182 W188 W194 Y26 Y32 Y38 Y44 Y50 Y56 Y62 Y68 Y74 Y80 Y86 Y92 Y98 Y104 Y110 Y116 Y122 Y128 Y134 Y140 Y146 Y152 Y158 Y164 Y170 Y176 Y182 Y188 Y194 AA26 AA32 AA38 AA44 AA50 AA56 AA62 AA68 AA74 AA80 AA86 AA92 AA98 AA104 AA110 AA116 AA122 AA128 AA134 AA140 AA146 AA152 AA158 AA164 AA170 AA176 AA182 AA188 AA194">
      <formula1>Auswahl_Berufsfelder</formula1>
    </dataValidation>
    <dataValidation type="list" allowBlank="1" showErrorMessage="1" errorTitle="Ergebnis" error="Bitte auswählen!" sqref="C18 C24 C30 C36 C42 C48 C54 C60 C66 C72 C78 C84 C90 C96 C102 C108 C114 C120 C126 C132 C138 C144 C150 C156 C162 C168 C174 C180 C186 C192">
      <formula1>Ergebnis</formula1>
    </dataValidation>
    <dataValidation type="list" allowBlank="1" showErrorMessage="1" errorTitle="Ergebnis" error="Bitte auswählen!_x000a_a - anwesend_x000a_e - entschuldigtes Fehlen_x000a_u - von ZWE zu vertretendes Fehlen" sqref="AC18 AE18 AG18 AI18 AK18 AM18 AO18 AQ18 AS18 AU18 AW18 AY18 BA18 BC18 BE18 BG18 E18 G18 I18 K18 M18 O18 Q18 S18 U18 W18 Y18 AA18 AC24 AC30 AC36 AC42 AC48 AC54 AC60 AC66 AC72 AC78 AC84 AC90 AC96 AC102 AC108 AC114 AC120 AC126 AC132 AC138 AC144 AC150 AC156 AC162 AC168 AC174 AC180 AC186 AC192 AE24 AE30 AE36 AE42 AE48 AE54 AE60 AE66 AE72 AE78 AE84 AE90 AE96 AE102 AE108 AE114 AE120 AE126 AE132 AE138 AE144 AE150 AE156 AE162 AE168 AE174 AE180 AE186 AE192 AG24 AG30 AG36 AG42 AG48 AG54 AG60 AG66 AG72 AG78 AG84 AG90 AG96 AG102 AG108 AG114 AG120 AG126 AG132 AG138 AG144 AG150 AG156 AG162 AG168 AG174 AG180 AG186 AG192 AI24 AI30 AI36 AI42 AI48 AI54 AI60 AI66 AI72 AI78 AI84 AI90 AI96 AI102 AI108 AI114 AI120 AI126 AI132 AI138 AI144 AI150 AI156 AI162 AI168 AI174 AI180 AI186 AI192 AK24 AK30 AK36 AK42 AK48 AK54 AK60 AK66 AK72 AK78 AK84 AK90 AK96 AK102 AK108 AK114 AK120 AK126 AK132 AK138 AK144 AK150 AK156 AK162 AK168 AK174 AK180 AK186 AK192 AM24 AM30 AM36 AM42 AM48 AM54 AM60 AM66 AM72 AM78 AM84 AM90 AM96 AM102 AM108 AM114 AM120 AM126 AM132 AM138 AM144 AM150 AM156 AM162 AM168 AM174 AM180 AM186 AM192 AO24 AO30 AO36 AO42 AO48 AO54 AO60 AO66 AO72 AO78 AO84 AO90 AO96 AO102 AO108 AO114 AO120 AO126 AO132 AO138 AO144 AO150 AO156 AO162 AO168 AO174 AO180 AO186 AO192 AQ24 AQ30 AQ36 AQ42 AQ48 AQ54 AQ60 AQ66 AQ72 AQ78 AQ84 AQ90 AQ96 AQ102 AQ108 AQ114 AQ120 AQ126 AQ132 AQ138 AQ144 AQ150 AQ156 AQ162 AQ168 AQ174 AQ180 AQ186 AQ192 AS24 AS30 AS36 AS42 AS48 AS54 AS60 AS66 AS72 AS78 AS84 AS90 AS96 AS102 AS108 AS114 AS120 AS126 AS132 AS138 AS144 AS150 AS156 AS162 AS168 AS174 AS180 AS186 AS192 AU24 AU30 AU36 AU42 AU48 AU54 AU60 AU66 AU72 AU78 AU84 AU90 AU96 AU102 AU108 AU114 AU120 AU126 AU132 AU138 AU144 AU150 AU156 AU162 AU168 AU174 AU180 AU186 AU192 AW24 AW30 AW36 AW42 AW48 AW54 AW60 AW66 AW72 AW78 AW84 AW90 AW96 AW102 AW108 AW114 AW120 AW126 AW132 AW138 AW144 AW150 AW156 AW162 AW168 AW174 AW180 AW186 AW192 AY24 AY30 AY36 AY42 AY48 AY54 AY60 AY66 AY72 AY78 AY84 AY90 AY96 AY102 AY108 AY114 AY120 AY126 AY132 AY138 AY144 AY150 AY156 AY162 AY168 AY174 AY180 AY186 AY192 BA24 BA30 BA36 BA42 BA48 BA54 BA60 BA66 BA72 BA78 BA84 BA90 BA96 BA102 BA108 BA114 BA120 BA126 BA132 BA138 BA144 BA150 BA156 BA162 BA168 BA174 BA180 BA186 BA192 BC24 BC30 BC36 BC42 BC48 BC54 BC60 BC66 BC72 BC78 BC84 BC90 BC96 BC102 BC108 BC114 BC120 BC126 BC132 BC138 BC144 BC150 BC156 BC162 BC168 BC174 BC180 BC186 BC192 BE24 BE30 BE36 BE42 BE48 BE54 BE60 BE66 BE72 BE78 BE84 BE90 BE96 BE102 BE108 BE114 BE120 BE126 BE132 BE138 BE144 BE150 BE156 BE162 BE168 BE174 BE180 BE186 BE192 BG24 BG30 BG36 BG42 BG48 BG54 BG60 BG66 BG72 BG78 BG84 BG90 BG96 BG102 BG108 BG114 BG120 BG126 BG132 BG138 BG144 BG150 BG156 BG162 BG168 BG174 BG180 BG186 BG192 E24 E30 E36 E42 E48 E54 E60 E66 E72 E78 E84 E90 E96 E102 E108 E114 E120 E126 E132 E138 E144 E150 E156 E162 E168 E174 E180 E186 E192 G24 G30 G36 G42 G48 G54 G60 G66 G72 G78 G84 G90 G96 G102 G108 G114 G120 G126 G132 G138 G144 G150 G156 G162 G168 G174 G180 G186 G192 I24 I30 I36 I42 I48 I54 I60 I66 I72 I78 I84 I90 I96 I102 I108 I114 I120 I126 I132 I138 I144 I150 I156 I162 I168 I174 I180 I186 I192 K24 K30 K36 K42 K48 K54 K60 K66 K72 K78 K84 K90 K96 K102 K108 K114 K120 K126 K132 K138 K144 K150 K156 K162 K168 K174 K180 K186 K192 M24 M30 M36 M42 M48 M54 M60 M66 M72 M78 M84 M90 M96 M102 M108 M114 M120 M126 M132 M138 M144 M150 M156 M162 M168 M174 M180 M186 M192 O24 O30 O36 O42 O48 O54 O60 O66 O72 O78 O84 O90 O96 O102 O108 O114 O120 O126 O132 O138 O144 O150 O156 O162 O168 O174 O180 O186 O192 Q24 Q30 Q36 Q42 Q48 Q54 Q60 Q66 Q72 Q78 Q84 Q90 Q96 Q102 Q108 Q114 Q120 Q126 Q132 Q138 Q144 Q150 Q156 Q162 Q168 Q174 Q180 Q186 Q192 S24 S30 S36 S42 S48 S54 S60 S66 S72 S78 S84 S90 S96 S102 S108 S114 S120 S126 S132 S138 S144 S150 S156 S162 S168 S174 S180 S186 S192 U24 U30 U36 U42 U48 U54 U60 U66 U72 U78 U84 U90 U96 U102 U108 U114 U120 U126 U132 U138 U144 U150 U156 U162 U168 U174 U180 U186 U192 W24 W30 W36 W42 W48 W54 W60 W66 W72 W78 W84 W90 W96 W102 W108 W114 W120 W126 W132 W138 W144 W150 W156 W162 W168 W174 W180 W186 W192 Y24 Y30 Y36 Y42 Y48 Y54 Y60 Y66 Y72 Y78 Y84 Y90 Y96 Y102 Y108 Y114 Y120 Y126 Y132 Y138 Y144 Y150 Y156 Y162 Y168 Y174 Y180 Y186 Y192 AA24 AA30 AA36 AA42 AA48 AA54 AA60 AA66 AA72 AA78 AA84 AA90 AA96 AA102 AA108 AA114 AA120 AA126 AA132 AA138 AA144 AA150 AA156 AA162 AA168 AA174 AA180 AA186 AA192">
      <formula1>Anwesenheit</formula1>
    </dataValidation>
    <dataValidation type="date" allowBlank="1" showErrorMessage="1" errorTitle="Ergebnis" error="Bitte ein gültiges Datum innerhalb des angegebenen Kurszeitraumes eintragen!" sqref="BG16 G16 I16 K16 M16 O16 Q16 S16 U16 W16 Y16 AA16 AC16 AE16 AG16 AI16 AK16 AM16 AO16 AQ16 AS16 AU16 AW16 AY16 BA16 BC16 BE16 E16">
      <formula1>Kursbeginn_min</formula1>
      <formula2>Kursende_max</formula2>
    </dataValidation>
    <dataValidation type="whole" allowBlank="1" showErrorMessage="1" errorTitle="Anzahl Stunden" error="Bitte nur ganze Zahlen eingeben und die maximale Stundenanzahl pro Tag beachten!" sqref="S22 S28 S34 S40 S46 S52 S58 S64 S70 S76 S82 S88 S94 S100 S106 S112 S118 S124 S130 S136 S142 S148 S154 S160 S166 S172 S178 S184 S190 S196">
      <formula1>1</formula1>
      <formula2>CH$15</formula2>
    </dataValidation>
    <dataValidation type="whole" allowBlank="1" showErrorMessage="1" errorTitle="Anzahl Stunden" error="Bitte nur ganze Zahlen eingeben und die maximale Stundenanzahl pro Tag beachten!" sqref="Q22 Q28 Q34 Q40 Q46 Q52 Q58 Q64 Q70 Q76 Q82 Q88 Q94 Q100 Q106 Q112 Q118 Q124 Q130 Q136 Q142 Q148 Q154 Q160 Q166 Q172 Q178 Q184 Q190 Q196">
      <formula1>1</formula1>
      <formula2>CG$15</formula2>
    </dataValidation>
    <dataValidation type="whole" allowBlank="1" showErrorMessage="1" errorTitle="Anzahl Stunden" error="Bitte nur ganze Zahlen eingeben und die maximale Stundenanzahl pro Tag beachten!" sqref="O22 O28 O34 O40 O46 O52 O58 O64 O70 O76 O82 O88 O94 O100 O106 O112 O118 O124 O130 O136 O142 O148 O154 O160 O166 O172 O178 O184 O190 O196">
      <formula1>1</formula1>
      <formula2>CF$15</formula2>
    </dataValidation>
    <dataValidation type="whole" allowBlank="1" showErrorMessage="1" errorTitle="Anzahl Stunden" error="Bitte nur ganze Zahlen eingeben und die maximale Stundenanzahl pro Tag beachten!" sqref="M22 M28 M34 M40 M46 M52 M58 M64 M70 M76 M82 M88 M94 M100 M106 M112 M118 M124 M130 M136 M142 M148 M154 M160 M166 M172 M178 M184 M190 M196">
      <formula1>1</formula1>
      <formula2>CE$15</formula2>
    </dataValidation>
    <dataValidation type="whole" allowBlank="1" showErrorMessage="1" errorTitle="Anzahl Stunden" error="Bitte nur ganze Zahlen eingeben und die maximale Stundenanzahl pro Tag beachten!" sqref="K22 K28 K34 K40 K46 K52 K58 K64 K70 K76 K82 K88 K94 K100 K106 K112 K118 K124 K130 K136 K142 K148 K154 K160 K166 K172 K178 K184 K190 K196">
      <formula1>1</formula1>
      <formula2>CD$15</formula2>
    </dataValidation>
    <dataValidation type="whole" allowBlank="1" showErrorMessage="1" errorTitle="Anzahl Stunden" error="Bitte nur ganze Zahlen eingeben und die maximale Stundenanzahl pro Tag beachten!" sqref="I22 I28 I34 I40 I46 I52 I58 I64 I70 I76 I82 I88 I94 I100 I106 I112 I118 I124 I130 I136 I142 I148 I154 I160 I166 I172 I178 I184 I190 I196">
      <formula1>1</formula1>
      <formula2>CC$15</formula2>
    </dataValidation>
    <dataValidation type="whole" allowBlank="1" showErrorMessage="1" errorTitle="Anzahl Stunden" error="Bitte nur ganze Zahlen eingeben und die maximale Stundenanzahl pro Tag beachten!" sqref="E22 E28 E34 E40 E46 E52 E58 E64 E70 E76 E82 E88 E94 E100 E106 E112 E118 E124 E130 E136 E142 E148 E154 E160 E166 E172 E178 E184 E190 E196">
      <formula1>1</formula1>
      <formula2>CA$15</formula2>
    </dataValidation>
    <dataValidation type="whole" allowBlank="1" showErrorMessage="1" errorTitle="Anzahl Stunden" error="Bitte nur ganze Zahlen eingeben und die maximale Stundenanzahl pro Tag beachten!" sqref="G22 G28 G34 G40 G46 G52 G58 G64 G70 G76 G82 G88 G94 G100 G106 G112 G118 G124 G130 G136 G142 G148 G154 G160 G166 G172 G178 G184 G190 G196">
      <formula1>1</formula1>
      <formula2>CB$15</formula2>
    </dataValidation>
    <dataValidation type="whole" allowBlank="1" showErrorMessage="1" errorTitle="Anzahl Stunden" error="Bitte nur ganze Zahlen eingeben und die maximale Stundenanzahl pro Tag beachten!" sqref="AS22 AS28 AS34 AS40 AS46 AS52 AS58 AS64 AS70 AS76 AS82 AS88 AS94 AS100 AS106 AS112 AS118 AS124 AS130 AS136 AS142 AS148 AS154 AS160 AS166 AS172 AS178 AS184 AS190 AS196">
      <formula1>1</formula1>
      <formula2>CU$15</formula2>
    </dataValidation>
    <dataValidation type="whole" allowBlank="1" showErrorMessage="1" errorTitle="Anzahl Stunden" error="Bitte nur ganze Zahlen eingeben und die maximale Stundenanzahl pro Tag beachten!" sqref="AQ22 AQ28 AQ34 AQ40 AQ46 AQ52 AQ58 AQ64 AQ70 AQ76 AQ82 AQ88 AQ94 AQ100 AQ106 AQ112 AQ118 AQ124 AQ130 AQ136 AQ142 AQ148 AQ154 AQ160 AQ166 AQ172 AQ178 AQ184 AQ190 AQ196">
      <formula1>1</formula1>
      <formula2>CT$15</formula2>
    </dataValidation>
    <dataValidation type="whole" allowBlank="1" showErrorMessage="1" errorTitle="Anzahl Stunden" error="Bitte nur ganze Zahlen eingeben und die maximale Stundenanzahl pro Tag beachten!" sqref="AO22 AO28 AO34 AO40 AO46 AO52 AO58 AO64 AO70 AO76 AO82 AO88 AO94 AO100 AO106 AO112 AO118 AO124 AO130 AO136 AO142 AO148 AO154 AO160 AO166 AO172 AO178 AO184 AO190 AO196">
      <formula1>1</formula1>
      <formula2>CS$15</formula2>
    </dataValidation>
    <dataValidation type="whole" allowBlank="1" showErrorMessage="1" errorTitle="Anzahl Stunden" error="Bitte nur ganze Zahlen eingeben und die maximale Stundenanzahl pro Tag beachten!" sqref="AM22 AM28 AM34 AM40 AM46 AM52 AM58 AM64 AM70 AM76 AM82 AM88 AM94 AM100 AM106 AM112 AM118 AM124 AM130 AM136 AM142 AM148 AM154 AM160 AM166 AM172 AM178 AM184 AM190 AM196">
      <formula1>1</formula1>
      <formula2>CR$15</formula2>
    </dataValidation>
    <dataValidation type="whole" allowBlank="1" showErrorMessage="1" errorTitle="Anzahl Stunden" error="Bitte nur ganze Zahlen eingeben und die maximale Stundenanzahl pro Tag beachten!" sqref="AK22 AK28 AK34 AK40 AK46 AK52 AK58 AK64 AK70 AK76 AK82 AK88 AK94 AK100 AK106 AK112 AK118 AK124 AK130 AK136 AK142 AK148 AK154 AK160 AK166 AK172 AK178 AK184 AK190 AK196">
      <formula1>1</formula1>
      <formula2>CQ$15</formula2>
    </dataValidation>
    <dataValidation type="whole" allowBlank="1" showErrorMessage="1" errorTitle="Anzahl Stunden" error="Bitte nur ganze Zahlen eingeben und die maximale Stundenanzahl pro Tag beachten!" sqref="AI22 AI28 AI34 AI40 AI46 AI52 AI58 AI64 AI70 AI76 AI82 AI88 AI94 AI100 AI106 AI112 AI118 AI124 AI130 AI136 AI142 AI148 AI154 AI160 AI166 AI172 AI178 AI184 AI190 AI196">
      <formula1>1</formula1>
      <formula2>CP$15</formula2>
    </dataValidation>
    <dataValidation type="whole" allowBlank="1" showErrorMessage="1" errorTitle="Anzahl Stunden" error="Bitte nur ganze Zahlen eingeben und die maximale Stundenanzahl pro Tag beachten!" sqref="AG22 AG28 AG34 AG40 AG46 AG52 AG58 AG64 AG70 AG76 AG82 AG88 AG94 AG100 AG106 AG112 AG118 AG124 AG130 AG136 AG142 AG148 AG154 AG160 AG166 AG172 AG178 AG184 AG190 AG196">
      <formula1>1</formula1>
      <formula2>CO$15</formula2>
    </dataValidation>
    <dataValidation type="whole" allowBlank="1" showErrorMessage="1" errorTitle="Anzahl Stunden" error="Bitte nur ganze Zahlen eingeben und die maximale Stundenanzahl pro Tag beachten!" sqref="AE22 AE28 AE34 AE40 AE46 AE52 AE58 AE64 AE70 AE76 AE82 AE88 AE94 AE100 AE106 AE112 AE118 AE124 AE130 AE136 AE142 AE148 AE154 AE160 AE166 AE172 AE178 AE184 AE190 AE196">
      <formula1>1</formula1>
      <formula2>CN$15</formula2>
    </dataValidation>
    <dataValidation type="whole" allowBlank="1" showErrorMessage="1" errorTitle="Anzahl Stunden" error="Bitte nur ganze Zahlen eingeben und die maximale Stundenanzahl pro Tag beachten!" sqref="AC22 AC28 AC34 AC40 AC46 AC52 AC58 AC64 AC70 AC76 AC82 AC88 AC94 AC100 AC106 AC112 AC118 AC124 AC130 AC136 AC142 AC148 AC154 AC160 AC166 AC172 AC178 AC184 AC190 AC196">
      <formula1>1</formula1>
      <formula2>CM$15</formula2>
    </dataValidation>
    <dataValidation type="whole" allowBlank="1" showErrorMessage="1" errorTitle="Anzahl Stunden" error="Bitte nur ganze Zahlen eingeben und die maximale Stundenanzahl pro Tag beachten!" sqref="AA22 AA28 AA34 AA40 AA46 AA52 AA58 AA64 AA70 AA76 AA82 AA88 AA94 AA100 AA106 AA112 AA118 AA124 AA130 AA136 AA142 AA148 AA154 AA160 AA166 AA172 AA178 AA184 AA190 AA196">
      <formula1>1</formula1>
      <formula2>CL$15</formula2>
    </dataValidation>
    <dataValidation type="whole" allowBlank="1" showErrorMessage="1" errorTitle="Anzahl Stunden" error="Bitte nur ganze Zahlen eingeben und die maximale Stundenanzahl pro Tag beachten!" sqref="Y22 Y28 Y34 Y40 Y46 Y52 Y58 Y64 Y70 Y76 Y82 Y88 Y94 Y100 Y106 Y112 Y118 Y124 Y130 Y136 Y142 Y148 Y154 Y160 Y166 Y172 Y178 Y184 Y190 Y196">
      <formula1>1</formula1>
      <formula2>CK$15</formula2>
    </dataValidation>
    <dataValidation type="whole" allowBlank="1" showErrorMessage="1" errorTitle="Anzahl Stunden" error="Bitte nur ganze Zahlen eingeben und die maximale Stundenanzahl pro Tag beachten!" sqref="U22 U28 U34 U40 U46 U52 U58 U64 U70 U76 U82 U88 U94 U100 U106 U112 U118 U124 U130 U136 U142 U148 U154 U160 U166 U172 U178 U184 U190 U196">
      <formula1>1</formula1>
      <formula2>CI$15</formula2>
    </dataValidation>
    <dataValidation type="whole" allowBlank="1" showErrorMessage="1" errorTitle="Anzahl Stunden" error="Bitte nur ganze Zahlen eingeben und die maximale Stundenanzahl pro Tag beachten!" sqref="W22 W28 W34 W40 W46 W52 W58 W64 W70 W76 W82 W88 W94 W100 W106 W112 W118 W124 W130 W136 W142 W148 W154 W160 W166 W172 W178 W184 W190 W196">
      <formula1>1</formula1>
      <formula2>CJ$15</formula2>
    </dataValidation>
    <dataValidation type="whole" allowBlank="1" showErrorMessage="1" errorTitle="Anzahl Stunden" error="Bitte nur ganze Zahlen eingeben und die maximale Stundenanzahl pro Tag beachten!" sqref="BG22 BG28 BG34 BG40 BG46 BG52 BG58 BG64 BG70 BG76 BG82 BG88 BG94 BG100 BG106 BG112 BG118 BG124 BG130 BG136 BG142 BG148 BG154 BG160 BG166 BG172 BG178 BG184 BG190 BG196">
      <formula1>1</formula1>
      <formula2>DB$15</formula2>
    </dataValidation>
    <dataValidation type="whole" allowBlank="1" showErrorMessage="1" errorTitle="Anzahl Stunden" error="Bitte nur ganze Zahlen eingeben und die maximale Stundenanzahl pro Tag beachten!" sqref="BE22 BE28 BE34 BE40 BE46 BE52 BE58 BE64 BE70 BE76 BE82 BE88 BE94 BE100 BE106 BE112 BE118 BE124 BE130 BE136 BE142 BE148 BE154 BE160 BE166 BE172 BE178 BE184 BE190 BE196">
      <formula1>1</formula1>
      <formula2>DA$15</formula2>
    </dataValidation>
    <dataValidation type="whole" allowBlank="1" showErrorMessage="1" errorTitle="Anzahl Stunden" error="Bitte nur ganze Zahlen eingeben und die maximale Stundenanzahl pro Tag beachten!" sqref="BC22 BC28 BC34 BC40 BC46 BC52 BC58 BC64 BC70 BC76 BC82 BC88 BC94 BC100 BC106 BC112 BC118 BC124 BC130 BC136 BC142 BC148 BC154 BC160 BC166 BC172 BC178 BC184 BC190 BC196">
      <formula1>1</formula1>
      <formula2>CZ$15</formula2>
    </dataValidation>
    <dataValidation type="whole" allowBlank="1" showErrorMessage="1" errorTitle="Anzahl Stunden" error="Bitte nur ganze Zahlen eingeben und die maximale Stundenanzahl pro Tag beachten!" sqref="BA22 BA28 BA34 BA40 BA46 BA52 BA58 BA64 BA70 BA76 BA82 BA88 BA94 BA100 BA106 BA112 BA118 BA124 BA130 BA136 BA142 BA148 BA154 BA160 BA166 BA172 BA178 BA184 BA190 BA196">
      <formula1>1</formula1>
      <formula2>CY$15</formula2>
    </dataValidation>
    <dataValidation type="whole" allowBlank="1" showErrorMessage="1" errorTitle="Anzahl Stunden" error="Bitte nur ganze Zahlen eingeben und die maximale Stundenanzahl pro Tag beachten!" sqref="AY22 AY28 AY34 AY40 AY46 AY52 AY58 AY64 AY70 AY76 AY82 AY88 AY94 AY100 AY106 AY112 AY118 AY124 AY130 AY136 AY142 AY148 AY154 AY160 AY166 AY172 AY178 AY184 AY190 AY196">
      <formula1>1</formula1>
      <formula2>CX$15</formula2>
    </dataValidation>
    <dataValidation type="whole" allowBlank="1" showErrorMessage="1" errorTitle="Anzahl Stunden" error="Bitte nur ganze Zahlen eingeben und die maximale Stundenanzahl pro Tag beachten!" sqref="AU22 AU28 AU34 AU40 AU46 AU52 AU58 AU64 AU70 AU76 AU82 AU88 AU94 AU100 AU106 AU112 AU118 AU124 AU130 AU136 AU142 AU148 AU154 AU160 AU166 AU172 AU178 AU184 AU190 AU196">
      <formula1>1</formula1>
      <formula2>CV$15</formula2>
    </dataValidation>
    <dataValidation type="whole" allowBlank="1" showErrorMessage="1" errorTitle="Anzahl Stunden" error="Bitte nur ganze Zahlen eingeben und die maximale Stundenanzahl pro Tag beachten!" sqref="AW22 AW28 AW34 AW40 AW46 AW52 AW58 AW64 AW70 AW76 AW82 AW88 AW94 AW100 AW106 AW112 AW118 AW124 AW130 AW136 AW142 AW148 AW154 AW160 AW166 AW172 AW178 AW184 AW190 AW196">
      <formula1>1</formula1>
      <formula2>CW$15</formula2>
    </dataValidation>
  </dataValidations>
  <printOptions horizontalCentered="1"/>
  <pageMargins left="0.19685039370078741" right="0.19685039370078741" top="0.59055118110236227" bottom="0.59055118110236227" header="0.19685039370078741" footer="0.19685039370078741"/>
  <pageSetup paperSize="9" scale="55" fitToHeight="0" orientation="landscape" r:id="rId1"/>
  <headerFooter>
    <oddFooter>&amp;L&amp;9_______________________________________________________________________________________________________
Datum, Unterschrift Schulleitung                               Datum, rechtsverbindliche Unterschrift/en Zuwendungsempfänger:in&amp;C
&amp;9Seite &amp;P von &amp;N</oddFooter>
  </headerFooter>
  <rowBreaks count="3" manualBreakCount="3">
    <brk id="71" max="63" man="1"/>
    <brk id="125" max="63" man="1"/>
    <brk id="179" max="6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tint="0.79998168889431442"/>
    <pageSetUpPr fitToPage="1"/>
  </sheetPr>
  <dimension ref="A1:B62"/>
  <sheetViews>
    <sheetView showGridLines="0" workbookViewId="0"/>
  </sheetViews>
  <sheetFormatPr baseColWidth="10" defaultColWidth="11.453125" defaultRowHeight="11.5" x14ac:dyDescent="0.25"/>
  <cols>
    <col min="1" max="1" width="8.54296875" style="17" customWidth="1"/>
    <col min="2" max="2" width="80.54296875" style="17" customWidth="1"/>
    <col min="3" max="3" width="10.7265625" style="16" customWidth="1"/>
    <col min="4" max="16384" width="11.453125" style="16"/>
  </cols>
  <sheetData>
    <row r="1" spans="1:2" ht="15" customHeight="1" x14ac:dyDescent="0.25">
      <c r="A1" s="20" t="str">
        <f>Änderungsdoku!$A$2</f>
        <v>Anwesenheitsliste</v>
      </c>
    </row>
    <row r="2" spans="1:2" ht="15" customHeight="1" x14ac:dyDescent="0.25">
      <c r="A2" s="20" t="str">
        <f>Änderungsdoku!$A$3</f>
        <v>Schulförderung - Berufliche Orientierung - Praxiserfahrungen (SUBOT)</v>
      </c>
    </row>
    <row r="3" spans="1:2" ht="12" customHeight="1" x14ac:dyDescent="0.25">
      <c r="A3" s="13" t="str">
        <f>CONCATENATE("Formularversion: ",LOOKUP(2,1/(Änderungsdoku!$A$1:$A$999&lt;&gt;""),Änderungsdoku!A:A)," vom ",TEXT(VLOOKUP(LOOKUP(2,1/(Änderungsdoku!$A$1:$A$999&lt;&gt;""),Änderungsdoku!A:A),Änderungsdoku!$A$1:$B$999,2,FALSE),"TT.MM.JJ"),Änderungsdoku!$A$4)</f>
        <v>Formularversion: V 2.4 vom 23.11.23 - öffentlich -</v>
      </c>
    </row>
    <row r="4" spans="1:2" ht="5.15" customHeight="1" x14ac:dyDescent="0.25"/>
    <row r="5" spans="1:2" ht="12" customHeight="1" x14ac:dyDescent="0.25">
      <c r="A5" s="24" t="s">
        <v>77</v>
      </c>
      <c r="B5" s="25"/>
    </row>
    <row r="6" spans="1:2" ht="12" customHeight="1" x14ac:dyDescent="0.25">
      <c r="A6" s="155" t="s">
        <v>96</v>
      </c>
      <c r="B6" s="156" t="s">
        <v>121</v>
      </c>
    </row>
    <row r="7" spans="1:2" ht="12" customHeight="1" x14ac:dyDescent="0.25">
      <c r="A7" s="155" t="s">
        <v>97</v>
      </c>
      <c r="B7" s="156" t="s">
        <v>122</v>
      </c>
    </row>
    <row r="8" spans="1:2" ht="12" customHeight="1" x14ac:dyDescent="0.25">
      <c r="A8" s="155" t="s">
        <v>98</v>
      </c>
      <c r="B8" s="156" t="s">
        <v>123</v>
      </c>
    </row>
    <row r="9" spans="1:2" ht="12" customHeight="1" x14ac:dyDescent="0.25">
      <c r="A9" s="155" t="s">
        <v>99</v>
      </c>
      <c r="B9" s="156" t="s">
        <v>124</v>
      </c>
    </row>
    <row r="10" spans="1:2" ht="12" customHeight="1" x14ac:dyDescent="0.25">
      <c r="A10" s="155" t="s">
        <v>103</v>
      </c>
      <c r="B10" s="156" t="s">
        <v>129</v>
      </c>
    </row>
    <row r="11" spans="1:2" ht="12" customHeight="1" x14ac:dyDescent="0.25">
      <c r="A11" s="155" t="s">
        <v>104</v>
      </c>
      <c r="B11" s="156" t="s">
        <v>130</v>
      </c>
    </row>
    <row r="12" spans="1:2" ht="12" customHeight="1" x14ac:dyDescent="0.25">
      <c r="A12" s="155" t="s">
        <v>105</v>
      </c>
      <c r="B12" s="156" t="s">
        <v>131</v>
      </c>
    </row>
    <row r="13" spans="1:2" ht="12" customHeight="1" x14ac:dyDescent="0.25">
      <c r="A13" s="155" t="s">
        <v>106</v>
      </c>
      <c r="B13" s="156" t="s">
        <v>132</v>
      </c>
    </row>
    <row r="14" spans="1:2" ht="12" customHeight="1" x14ac:dyDescent="0.25">
      <c r="A14" s="155" t="s">
        <v>107</v>
      </c>
      <c r="B14" s="156" t="s">
        <v>133</v>
      </c>
    </row>
    <row r="15" spans="1:2" ht="12" customHeight="1" x14ac:dyDescent="0.25">
      <c r="A15" s="155" t="s">
        <v>108</v>
      </c>
      <c r="B15" s="156" t="s">
        <v>134</v>
      </c>
    </row>
    <row r="16" spans="1:2" ht="12" customHeight="1" x14ac:dyDescent="0.25">
      <c r="A16" s="155" t="s">
        <v>180</v>
      </c>
      <c r="B16" s="211" t="s">
        <v>181</v>
      </c>
    </row>
    <row r="17" spans="1:2" ht="12" customHeight="1" x14ac:dyDescent="0.25">
      <c r="A17" s="26" t="s">
        <v>75</v>
      </c>
      <c r="B17" s="27" t="s">
        <v>74</v>
      </c>
    </row>
    <row r="18" spans="1:2" ht="12" customHeight="1" x14ac:dyDescent="0.25">
      <c r="A18" s="26" t="s">
        <v>73</v>
      </c>
      <c r="B18" s="27" t="s">
        <v>72</v>
      </c>
    </row>
    <row r="19" spans="1:2" ht="12" customHeight="1" x14ac:dyDescent="0.25">
      <c r="A19" s="26" t="s">
        <v>71</v>
      </c>
      <c r="B19" s="27" t="s">
        <v>70</v>
      </c>
    </row>
    <row r="20" spans="1:2" ht="12" customHeight="1" x14ac:dyDescent="0.25">
      <c r="A20" s="26" t="s">
        <v>69</v>
      </c>
      <c r="B20" s="27" t="s">
        <v>68</v>
      </c>
    </row>
    <row r="21" spans="1:2" ht="12" customHeight="1" x14ac:dyDescent="0.25">
      <c r="A21" s="26" t="s">
        <v>67</v>
      </c>
      <c r="B21" s="27" t="s">
        <v>66</v>
      </c>
    </row>
    <row r="22" spans="1:2" ht="12" customHeight="1" x14ac:dyDescent="0.25">
      <c r="A22" s="26" t="s">
        <v>65</v>
      </c>
      <c r="B22" s="27" t="s">
        <v>64</v>
      </c>
    </row>
    <row r="23" spans="1:2" ht="12" customHeight="1" x14ac:dyDescent="0.25">
      <c r="A23" s="26" t="s">
        <v>63</v>
      </c>
      <c r="B23" s="27" t="s">
        <v>62</v>
      </c>
    </row>
    <row r="24" spans="1:2" ht="12" customHeight="1" x14ac:dyDescent="0.25">
      <c r="A24" s="26" t="s">
        <v>61</v>
      </c>
      <c r="B24" s="27" t="s">
        <v>60</v>
      </c>
    </row>
    <row r="25" spans="1:2" ht="12" customHeight="1" x14ac:dyDescent="0.25">
      <c r="A25" s="26" t="s">
        <v>59</v>
      </c>
      <c r="B25" s="27" t="s">
        <v>58</v>
      </c>
    </row>
    <row r="26" spans="1:2" ht="12" customHeight="1" x14ac:dyDescent="0.25">
      <c r="A26" s="26" t="s">
        <v>57</v>
      </c>
      <c r="B26" s="27" t="s">
        <v>56</v>
      </c>
    </row>
    <row r="27" spans="1:2" ht="12" customHeight="1" x14ac:dyDescent="0.25">
      <c r="A27" s="26" t="s">
        <v>55</v>
      </c>
      <c r="B27" s="27" t="s">
        <v>54</v>
      </c>
    </row>
    <row r="28" spans="1:2" ht="12" customHeight="1" x14ac:dyDescent="0.25">
      <c r="A28" s="155" t="s">
        <v>91</v>
      </c>
      <c r="B28" s="156" t="s">
        <v>116</v>
      </c>
    </row>
    <row r="29" spans="1:2" ht="12" customHeight="1" x14ac:dyDescent="0.25">
      <c r="A29" s="155" t="s">
        <v>92</v>
      </c>
      <c r="B29" s="156" t="s">
        <v>117</v>
      </c>
    </row>
    <row r="30" spans="1:2" ht="12" customHeight="1" x14ac:dyDescent="0.25">
      <c r="A30" s="155" t="s">
        <v>93</v>
      </c>
      <c r="B30" s="156" t="s">
        <v>118</v>
      </c>
    </row>
    <row r="31" spans="1:2" ht="12" customHeight="1" x14ac:dyDescent="0.25">
      <c r="A31" s="155" t="s">
        <v>94</v>
      </c>
      <c r="B31" s="156" t="s">
        <v>119</v>
      </c>
    </row>
    <row r="32" spans="1:2" ht="12" customHeight="1" x14ac:dyDescent="0.25">
      <c r="A32" s="155" t="s">
        <v>95</v>
      </c>
      <c r="B32" s="156" t="s">
        <v>120</v>
      </c>
    </row>
    <row r="33" spans="1:2" ht="12" customHeight="1" x14ac:dyDescent="0.25">
      <c r="A33" s="155" t="s">
        <v>109</v>
      </c>
      <c r="B33" s="156" t="s">
        <v>114</v>
      </c>
    </row>
    <row r="34" spans="1:2" ht="12" customHeight="1" x14ac:dyDescent="0.25">
      <c r="A34" s="155" t="s">
        <v>110</v>
      </c>
      <c r="B34" s="156" t="s">
        <v>115</v>
      </c>
    </row>
    <row r="35" spans="1:2" ht="12" customHeight="1" x14ac:dyDescent="0.25">
      <c r="A35" s="155" t="s">
        <v>111</v>
      </c>
      <c r="B35" s="156" t="s">
        <v>135</v>
      </c>
    </row>
    <row r="36" spans="1:2" ht="12" customHeight="1" x14ac:dyDescent="0.25">
      <c r="A36" s="155" t="s">
        <v>112</v>
      </c>
      <c r="B36" s="156" t="s">
        <v>136</v>
      </c>
    </row>
    <row r="37" spans="1:2" ht="12" customHeight="1" x14ac:dyDescent="0.25">
      <c r="A37" s="155" t="s">
        <v>113</v>
      </c>
      <c r="B37" s="156" t="s">
        <v>137</v>
      </c>
    </row>
    <row r="38" spans="1:2" ht="12" customHeight="1" x14ac:dyDescent="0.25">
      <c r="A38" s="155" t="s">
        <v>182</v>
      </c>
      <c r="B38" s="211" t="s">
        <v>183</v>
      </c>
    </row>
    <row r="39" spans="1:2" ht="12" customHeight="1" x14ac:dyDescent="0.25">
      <c r="A39" s="26" t="s">
        <v>53</v>
      </c>
      <c r="B39" s="27" t="s">
        <v>52</v>
      </c>
    </row>
    <row r="40" spans="1:2" ht="12" customHeight="1" x14ac:dyDescent="0.25">
      <c r="A40" s="26" t="s">
        <v>51</v>
      </c>
      <c r="B40" s="27" t="s">
        <v>50</v>
      </c>
    </row>
    <row r="41" spans="1:2" ht="12" customHeight="1" x14ac:dyDescent="0.25">
      <c r="A41" s="26" t="s">
        <v>49</v>
      </c>
      <c r="B41" s="27" t="s">
        <v>48</v>
      </c>
    </row>
    <row r="42" spans="1:2" ht="12" customHeight="1" x14ac:dyDescent="0.25">
      <c r="A42" s="26" t="s">
        <v>47</v>
      </c>
      <c r="B42" s="27" t="s">
        <v>46</v>
      </c>
    </row>
    <row r="43" spans="1:2" ht="12" customHeight="1" x14ac:dyDescent="0.25">
      <c r="A43" s="26" t="s">
        <v>45</v>
      </c>
      <c r="B43" s="27" t="s">
        <v>44</v>
      </c>
    </row>
    <row r="44" spans="1:2" ht="12" customHeight="1" x14ac:dyDescent="0.25">
      <c r="A44" s="26" t="s">
        <v>43</v>
      </c>
      <c r="B44" s="27" t="s">
        <v>42</v>
      </c>
    </row>
    <row r="45" spans="1:2" ht="12" customHeight="1" x14ac:dyDescent="0.25">
      <c r="A45" s="26" t="s">
        <v>41</v>
      </c>
      <c r="B45" s="27" t="s">
        <v>40</v>
      </c>
    </row>
    <row r="46" spans="1:2" ht="12" customHeight="1" x14ac:dyDescent="0.25">
      <c r="A46" s="26" t="s">
        <v>39</v>
      </c>
      <c r="B46" s="27" t="s">
        <v>38</v>
      </c>
    </row>
    <row r="47" spans="1:2" ht="12" customHeight="1" x14ac:dyDescent="0.25">
      <c r="A47" s="26" t="s">
        <v>37</v>
      </c>
      <c r="B47" s="27" t="s">
        <v>36</v>
      </c>
    </row>
    <row r="48" spans="1:2" ht="12" customHeight="1" x14ac:dyDescent="0.25">
      <c r="A48" s="155" t="s">
        <v>87</v>
      </c>
      <c r="B48" s="156" t="s">
        <v>125</v>
      </c>
    </row>
    <row r="49" spans="1:2" ht="12" customHeight="1" x14ac:dyDescent="0.25">
      <c r="A49" s="155" t="s">
        <v>88</v>
      </c>
      <c r="B49" s="156" t="s">
        <v>126</v>
      </c>
    </row>
    <row r="50" spans="1:2" ht="12" customHeight="1" x14ac:dyDescent="0.25">
      <c r="A50" s="155" t="s">
        <v>89</v>
      </c>
      <c r="B50" s="156" t="s">
        <v>127</v>
      </c>
    </row>
    <row r="51" spans="1:2" ht="12" customHeight="1" x14ac:dyDescent="0.25">
      <c r="A51" s="155" t="s">
        <v>90</v>
      </c>
      <c r="B51" s="156" t="s">
        <v>128</v>
      </c>
    </row>
    <row r="52" spans="1:2" ht="12" customHeight="1" x14ac:dyDescent="0.25">
      <c r="A52" s="155" t="s">
        <v>138</v>
      </c>
      <c r="B52" s="156" t="s">
        <v>145</v>
      </c>
    </row>
    <row r="53" spans="1:2" ht="12" customHeight="1" x14ac:dyDescent="0.25">
      <c r="A53" s="155" t="s">
        <v>139</v>
      </c>
      <c r="B53" s="156" t="s">
        <v>146</v>
      </c>
    </row>
    <row r="54" spans="1:2" ht="12" customHeight="1" x14ac:dyDescent="0.25">
      <c r="A54" s="155" t="s">
        <v>140</v>
      </c>
      <c r="B54" s="156" t="s">
        <v>147</v>
      </c>
    </row>
    <row r="55" spans="1:2" ht="12" customHeight="1" x14ac:dyDescent="0.25">
      <c r="A55" s="155" t="s">
        <v>141</v>
      </c>
      <c r="B55" s="156" t="s">
        <v>148</v>
      </c>
    </row>
    <row r="56" spans="1:2" ht="12" customHeight="1" x14ac:dyDescent="0.25">
      <c r="A56" s="155" t="s">
        <v>142</v>
      </c>
      <c r="B56" s="156" t="s">
        <v>149</v>
      </c>
    </row>
    <row r="57" spans="1:2" ht="12" customHeight="1" x14ac:dyDescent="0.25">
      <c r="A57" s="155" t="s">
        <v>143</v>
      </c>
      <c r="B57" s="156" t="s">
        <v>150</v>
      </c>
    </row>
    <row r="58" spans="1:2" ht="12" customHeight="1" x14ac:dyDescent="0.25">
      <c r="A58" s="155" t="s">
        <v>144</v>
      </c>
      <c r="B58" s="156" t="s">
        <v>151</v>
      </c>
    </row>
    <row r="59" spans="1:2" ht="12" customHeight="1" x14ac:dyDescent="0.25">
      <c r="A59" s="155" t="s">
        <v>184</v>
      </c>
      <c r="B59" s="211" t="s">
        <v>185</v>
      </c>
    </row>
    <row r="60" spans="1:2" ht="12" customHeight="1" x14ac:dyDescent="0.25">
      <c r="A60" s="26" t="s">
        <v>35</v>
      </c>
      <c r="B60" s="27" t="s">
        <v>34</v>
      </c>
    </row>
    <row r="61" spans="1:2" ht="12" customHeight="1" x14ac:dyDescent="0.25">
      <c r="A61" s="26" t="s">
        <v>33</v>
      </c>
      <c r="B61" s="27" t="s">
        <v>32</v>
      </c>
    </row>
    <row r="62" spans="1:2" ht="12" customHeight="1" x14ac:dyDescent="0.25">
      <c r="A62" s="26" t="s">
        <v>31</v>
      </c>
      <c r="B62" s="27" t="s">
        <v>30</v>
      </c>
    </row>
  </sheetData>
  <sheetProtection password="D62E" sheet="1" objects="1" scenarios="1" selectLockedCells="1" autoFilter="0"/>
  <pageMargins left="0.59055118110236227" right="0.19685039370078741" top="0.59055118110236227" bottom="0.59055118110236227" header="0.19685039370078741"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C00000"/>
  </sheetPr>
  <dimension ref="A1:I159"/>
  <sheetViews>
    <sheetView showGridLines="0" topLeftCell="J1" workbookViewId="0">
      <selection activeCell="I1" sqref="A1:I1048576"/>
    </sheetView>
  </sheetViews>
  <sheetFormatPr baseColWidth="10" defaultColWidth="11.453125" defaultRowHeight="11.5" x14ac:dyDescent="0.25"/>
  <cols>
    <col min="1" max="1" width="15.7265625" style="21" hidden="1" customWidth="1"/>
    <col min="2" max="2" width="20.7265625" style="6" hidden="1" customWidth="1"/>
    <col min="3" max="3" width="5.7265625" style="6" hidden="1" customWidth="1"/>
    <col min="4" max="4" width="15.7265625" style="21" hidden="1" customWidth="1"/>
    <col min="5" max="5" width="15.7265625" style="6" hidden="1" customWidth="1"/>
    <col min="6" max="6" width="17.26953125" style="6" hidden="1" customWidth="1"/>
    <col min="7" max="9" width="15.7265625" style="6" hidden="1" customWidth="1"/>
    <col min="10" max="16384" width="11.453125" style="6"/>
  </cols>
  <sheetData>
    <row r="1" spans="1:9" ht="15" customHeight="1" x14ac:dyDescent="0.25">
      <c r="A1" s="31" t="s">
        <v>19</v>
      </c>
      <c r="B1" s="32" t="s">
        <v>13</v>
      </c>
      <c r="C1" s="21"/>
      <c r="D1" s="31" t="s">
        <v>194</v>
      </c>
      <c r="E1" s="32" t="s">
        <v>6</v>
      </c>
      <c r="F1" s="247" t="s">
        <v>222</v>
      </c>
    </row>
    <row r="2" spans="1:9" ht="15" customHeight="1" x14ac:dyDescent="0.25">
      <c r="B2" s="32" t="s">
        <v>12</v>
      </c>
      <c r="C2" s="21"/>
      <c r="E2" s="235">
        <v>0.8</v>
      </c>
      <c r="F2" s="248" t="s">
        <v>219</v>
      </c>
    </row>
    <row r="3" spans="1:9" ht="15" customHeight="1" x14ac:dyDescent="0.25">
      <c r="E3" s="235">
        <v>8.1999999999999993</v>
      </c>
      <c r="F3" s="248" t="s">
        <v>220</v>
      </c>
    </row>
    <row r="4" spans="1:9" ht="15" customHeight="1" x14ac:dyDescent="0.25">
      <c r="A4" s="31" t="s">
        <v>102</v>
      </c>
      <c r="B4" s="32" t="s">
        <v>6</v>
      </c>
      <c r="C4" s="21"/>
      <c r="E4" s="235">
        <v>9</v>
      </c>
      <c r="F4" s="248" t="s">
        <v>221</v>
      </c>
    </row>
    <row r="5" spans="1:9" ht="15" customHeight="1" x14ac:dyDescent="0.25">
      <c r="B5" s="32" t="s">
        <v>29</v>
      </c>
      <c r="C5" s="21"/>
    </row>
    <row r="6" spans="1:9" ht="15" customHeight="1" x14ac:dyDescent="0.25">
      <c r="B6" s="32" t="s">
        <v>28</v>
      </c>
      <c r="C6" s="21"/>
    </row>
    <row r="7" spans="1:9" ht="15" customHeight="1" x14ac:dyDescent="0.25"/>
    <row r="8" spans="1:9" ht="15" customHeight="1" x14ac:dyDescent="0.25">
      <c r="A8" s="31" t="s">
        <v>83</v>
      </c>
      <c r="B8" s="152" t="str">
        <f>IF(Schuljahr="","Bitte auswählen!",Schuljahr)</f>
        <v>Bitte auswählen!</v>
      </c>
      <c r="D8" s="150" t="s">
        <v>6</v>
      </c>
      <c r="E8" s="150" t="str">
        <f>CONCATENATE(E11,"/",E12)</f>
        <v>2022/2023</v>
      </c>
      <c r="F8" s="150" t="str">
        <f>CONCATENATE(F11,"/",F12)</f>
        <v>2023/2024</v>
      </c>
      <c r="G8" s="150" t="str">
        <f>CONCATENATE(G11,"/",G12)</f>
        <v>2024/2025</v>
      </c>
      <c r="H8" s="150" t="str">
        <f>CONCATENATE(H11,"/",H12)</f>
        <v>2025/2026</v>
      </c>
      <c r="I8" s="150" t="str">
        <f>CONCATENATE(I11,"/",I12)</f>
        <v>2026/2027</v>
      </c>
    </row>
    <row r="9" spans="1:9" ht="15" customHeight="1" x14ac:dyDescent="0.25">
      <c r="D9" s="6"/>
    </row>
    <row r="10" spans="1:9" ht="15" customHeight="1" x14ac:dyDescent="0.25">
      <c r="A10" s="31" t="s">
        <v>172</v>
      </c>
      <c r="B10" s="32" t="str">
        <f>IFERROR(HLOOKUP(Schuljahr,$D$8:$I$12,C10,FALSE),"")</f>
        <v>Bitte auswählen!</v>
      </c>
      <c r="C10" s="151">
        <v>3</v>
      </c>
      <c r="D10" s="22" t="s">
        <v>6</v>
      </c>
      <c r="E10" s="22" t="s">
        <v>6</v>
      </c>
      <c r="F10" s="22" t="s">
        <v>6</v>
      </c>
      <c r="G10" s="22" t="s">
        <v>6</v>
      </c>
      <c r="H10" s="22" t="s">
        <v>6</v>
      </c>
      <c r="I10" s="22" t="s">
        <v>6</v>
      </c>
    </row>
    <row r="11" spans="1:9" ht="15" customHeight="1" x14ac:dyDescent="0.25">
      <c r="B11" s="32">
        <f>IFERROR(HLOOKUP(Schuljahr,$D$8:$I$12,C11,FALSE),"")</f>
        <v>0</v>
      </c>
      <c r="C11" s="151">
        <v>4</v>
      </c>
      <c r="D11" s="22"/>
      <c r="E11" s="22">
        <v>2022</v>
      </c>
      <c r="F11" s="22">
        <f>E11+1</f>
        <v>2023</v>
      </c>
      <c r="G11" s="22">
        <f t="shared" ref="G11:I11" si="0">F11+1</f>
        <v>2024</v>
      </c>
      <c r="H11" s="22">
        <f t="shared" si="0"/>
        <v>2025</v>
      </c>
      <c r="I11" s="22">
        <f t="shared" si="0"/>
        <v>2026</v>
      </c>
    </row>
    <row r="12" spans="1:9" ht="15" customHeight="1" x14ac:dyDescent="0.25">
      <c r="B12" s="32">
        <f>IFERROR(HLOOKUP(Schuljahr,$D$8:$I$12,C12,FALSE),"")</f>
        <v>0</v>
      </c>
      <c r="C12" s="151">
        <v>5</v>
      </c>
      <c r="D12" s="22"/>
      <c r="E12" s="22">
        <f>E11+1</f>
        <v>2023</v>
      </c>
      <c r="F12" s="22">
        <f>F11+1</f>
        <v>2024</v>
      </c>
      <c r="G12" s="22">
        <f>G11+1</f>
        <v>2025</v>
      </c>
      <c r="H12" s="22">
        <f>H11+1</f>
        <v>2026</v>
      </c>
      <c r="I12" s="22">
        <f>I11+1</f>
        <v>2027</v>
      </c>
    </row>
    <row r="13" spans="1:9" ht="15" customHeight="1" x14ac:dyDescent="0.25"/>
    <row r="14" spans="1:9" ht="15" customHeight="1" x14ac:dyDescent="0.25">
      <c r="A14" s="31" t="s">
        <v>84</v>
      </c>
      <c r="B14" s="32" t="s">
        <v>6</v>
      </c>
      <c r="C14" s="21"/>
    </row>
    <row r="15" spans="1:9" ht="15" customHeight="1" x14ac:dyDescent="0.25">
      <c r="B15" s="32">
        <v>7</v>
      </c>
      <c r="C15" s="21"/>
    </row>
    <row r="16" spans="1:9" ht="15" customHeight="1" x14ac:dyDescent="0.25">
      <c r="B16" s="32">
        <v>8</v>
      </c>
      <c r="C16" s="21"/>
    </row>
    <row r="17" spans="1:3" ht="15" customHeight="1" x14ac:dyDescent="0.25">
      <c r="B17" s="32">
        <v>9</v>
      </c>
      <c r="C17" s="21"/>
    </row>
    <row r="18" spans="1:3" ht="15" customHeight="1" x14ac:dyDescent="0.25">
      <c r="B18" s="32">
        <v>10</v>
      </c>
      <c r="C18" s="21"/>
    </row>
    <row r="19" spans="1:3" ht="15" customHeight="1" x14ac:dyDescent="0.25">
      <c r="B19" s="32">
        <v>11</v>
      </c>
      <c r="C19" s="21"/>
    </row>
    <row r="20" spans="1:3" ht="15" customHeight="1" x14ac:dyDescent="0.25">
      <c r="B20" s="32" t="s">
        <v>22</v>
      </c>
      <c r="C20" s="21"/>
    </row>
    <row r="21" spans="1:3" ht="15" customHeight="1" x14ac:dyDescent="0.25"/>
    <row r="22" spans="1:3" ht="15" customHeight="1" x14ac:dyDescent="0.25">
      <c r="A22" s="31" t="s">
        <v>176</v>
      </c>
      <c r="B22" s="32" t="s">
        <v>6</v>
      </c>
      <c r="C22" s="21"/>
    </row>
    <row r="23" spans="1:3" ht="15" customHeight="1" x14ac:dyDescent="0.25">
      <c r="B23" s="32">
        <v>1</v>
      </c>
      <c r="C23" s="21"/>
    </row>
    <row r="24" spans="1:3" ht="15" customHeight="1" x14ac:dyDescent="0.25">
      <c r="B24" s="32">
        <v>2</v>
      </c>
      <c r="C24" s="21"/>
    </row>
    <row r="25" spans="1:3" ht="15" customHeight="1" x14ac:dyDescent="0.25">
      <c r="B25" s="32">
        <v>3</v>
      </c>
      <c r="C25" s="21"/>
    </row>
    <row r="26" spans="1:3" ht="15" customHeight="1" x14ac:dyDescent="0.25">
      <c r="B26" s="32">
        <v>4</v>
      </c>
      <c r="C26" s="21"/>
    </row>
    <row r="27" spans="1:3" ht="15" customHeight="1" x14ac:dyDescent="0.25">
      <c r="B27" s="32">
        <v>5</v>
      </c>
      <c r="C27" s="21"/>
    </row>
    <row r="28" spans="1:3" ht="15" customHeight="1" x14ac:dyDescent="0.25"/>
    <row r="29" spans="1:3" ht="15" customHeight="1" x14ac:dyDescent="0.25">
      <c r="A29" s="31" t="s">
        <v>101</v>
      </c>
      <c r="B29" s="23" t="s">
        <v>20</v>
      </c>
      <c r="C29" s="21"/>
    </row>
    <row r="30" spans="1:3" ht="15" customHeight="1" x14ac:dyDescent="0.25">
      <c r="B30" s="23" t="s">
        <v>18</v>
      </c>
      <c r="C30" s="21"/>
    </row>
    <row r="31" spans="1:3" ht="15" customHeight="1" x14ac:dyDescent="0.25">
      <c r="B31" s="23" t="s">
        <v>17</v>
      </c>
      <c r="C31" s="21"/>
    </row>
    <row r="32" spans="1:3" ht="15" customHeight="1" x14ac:dyDescent="0.25"/>
    <row r="33" spans="1:3" ht="15" customHeight="1" x14ac:dyDescent="0.25">
      <c r="A33" s="31" t="s">
        <v>100</v>
      </c>
      <c r="B33" s="33" t="str">
        <f>Berufsfelder!A6</f>
        <v>1_1</v>
      </c>
      <c r="C33" s="21"/>
    </row>
    <row r="34" spans="1:3" ht="15" customHeight="1" x14ac:dyDescent="0.25">
      <c r="B34" s="33" t="str">
        <f>Berufsfelder!A7</f>
        <v>1_2</v>
      </c>
      <c r="C34" s="21"/>
    </row>
    <row r="35" spans="1:3" ht="15" customHeight="1" x14ac:dyDescent="0.25">
      <c r="B35" s="33" t="str">
        <f>Berufsfelder!A8</f>
        <v>1_3</v>
      </c>
      <c r="C35" s="21"/>
    </row>
    <row r="36" spans="1:3" ht="15" customHeight="1" x14ac:dyDescent="0.25">
      <c r="B36" s="33" t="str">
        <f>Berufsfelder!A9</f>
        <v>1_4</v>
      </c>
      <c r="C36" s="21"/>
    </row>
    <row r="37" spans="1:3" ht="15" customHeight="1" x14ac:dyDescent="0.25">
      <c r="B37" s="33" t="str">
        <f>Berufsfelder!A10</f>
        <v>1_5</v>
      </c>
      <c r="C37" s="21"/>
    </row>
    <row r="38" spans="1:3" ht="15" customHeight="1" x14ac:dyDescent="0.25">
      <c r="B38" s="33" t="str">
        <f>Berufsfelder!A11</f>
        <v>1_6</v>
      </c>
      <c r="C38" s="21"/>
    </row>
    <row r="39" spans="1:3" ht="15" customHeight="1" x14ac:dyDescent="0.25">
      <c r="B39" s="33" t="str">
        <f>Berufsfelder!A12</f>
        <v>1_7</v>
      </c>
      <c r="C39" s="21"/>
    </row>
    <row r="40" spans="1:3" ht="15" customHeight="1" x14ac:dyDescent="0.25">
      <c r="B40" s="33" t="str">
        <f>Berufsfelder!A13</f>
        <v>1_8</v>
      </c>
      <c r="C40" s="21"/>
    </row>
    <row r="41" spans="1:3" ht="15" customHeight="1" x14ac:dyDescent="0.25">
      <c r="B41" s="33" t="str">
        <f>Berufsfelder!A14</f>
        <v>1_9</v>
      </c>
      <c r="C41" s="21"/>
    </row>
    <row r="42" spans="1:3" ht="15" customHeight="1" x14ac:dyDescent="0.25">
      <c r="B42" s="33" t="str">
        <f>Berufsfelder!A15</f>
        <v>1_10</v>
      </c>
      <c r="C42" s="21"/>
    </row>
    <row r="43" spans="1:3" ht="15" customHeight="1" x14ac:dyDescent="0.25">
      <c r="B43" s="33" t="str">
        <f>Berufsfelder!A16</f>
        <v>1_11</v>
      </c>
      <c r="C43" s="21"/>
    </row>
    <row r="44" spans="1:3" ht="15" customHeight="1" x14ac:dyDescent="0.25">
      <c r="B44" s="33" t="str">
        <f>Berufsfelder!A17</f>
        <v>2.1</v>
      </c>
      <c r="C44" s="21"/>
    </row>
    <row r="45" spans="1:3" ht="15" customHeight="1" x14ac:dyDescent="0.25">
      <c r="B45" s="33" t="str">
        <f>Berufsfelder!A18</f>
        <v>2.2</v>
      </c>
      <c r="C45" s="21"/>
    </row>
    <row r="46" spans="1:3" ht="15" customHeight="1" x14ac:dyDescent="0.25">
      <c r="B46" s="33" t="str">
        <f>Berufsfelder!A19</f>
        <v>2.3</v>
      </c>
      <c r="C46" s="21"/>
    </row>
    <row r="47" spans="1:3" ht="15" customHeight="1" x14ac:dyDescent="0.25">
      <c r="B47" s="33" t="str">
        <f>Berufsfelder!A20</f>
        <v>3</v>
      </c>
      <c r="C47" s="21"/>
    </row>
    <row r="48" spans="1:3" ht="15" customHeight="1" x14ac:dyDescent="0.25">
      <c r="B48" s="33" t="str">
        <f>Berufsfelder!A21</f>
        <v>5.1</v>
      </c>
      <c r="C48" s="21"/>
    </row>
    <row r="49" spans="2:3" ht="15" customHeight="1" x14ac:dyDescent="0.25">
      <c r="B49" s="33" t="str">
        <f>Berufsfelder!A22</f>
        <v>5.2</v>
      </c>
      <c r="C49" s="21"/>
    </row>
    <row r="50" spans="2:3" ht="15" customHeight="1" x14ac:dyDescent="0.25">
      <c r="B50" s="33" t="str">
        <f>Berufsfelder!A23</f>
        <v>6</v>
      </c>
      <c r="C50" s="21"/>
    </row>
    <row r="51" spans="2:3" ht="15" customHeight="1" x14ac:dyDescent="0.25">
      <c r="B51" s="33" t="str">
        <f>Berufsfelder!A24</f>
        <v>7.1</v>
      </c>
      <c r="C51" s="21"/>
    </row>
    <row r="52" spans="2:3" ht="15" customHeight="1" x14ac:dyDescent="0.25">
      <c r="B52" s="33" t="str">
        <f>Berufsfelder!A25</f>
        <v>7.2</v>
      </c>
      <c r="C52" s="21"/>
    </row>
    <row r="53" spans="2:3" ht="15" customHeight="1" x14ac:dyDescent="0.25">
      <c r="B53" s="33" t="str">
        <f>Berufsfelder!A26</f>
        <v>8</v>
      </c>
      <c r="C53" s="21"/>
    </row>
    <row r="54" spans="2:3" ht="15" customHeight="1" x14ac:dyDescent="0.25">
      <c r="B54" s="33" t="str">
        <f>Berufsfelder!A27</f>
        <v>9</v>
      </c>
      <c r="C54" s="21"/>
    </row>
    <row r="55" spans="2:3" ht="15" customHeight="1" x14ac:dyDescent="0.25">
      <c r="B55" s="33" t="str">
        <f>Berufsfelder!A28</f>
        <v>10_1</v>
      </c>
      <c r="C55" s="21"/>
    </row>
    <row r="56" spans="2:3" ht="15" customHeight="1" x14ac:dyDescent="0.25">
      <c r="B56" s="33" t="str">
        <f>Berufsfelder!A29</f>
        <v>10_2</v>
      </c>
      <c r="C56" s="21"/>
    </row>
    <row r="57" spans="2:3" ht="15" customHeight="1" x14ac:dyDescent="0.25">
      <c r="B57" s="33" t="str">
        <f>Berufsfelder!A30</f>
        <v>10_3</v>
      </c>
      <c r="C57" s="21"/>
    </row>
    <row r="58" spans="2:3" ht="15" customHeight="1" x14ac:dyDescent="0.25">
      <c r="B58" s="33" t="str">
        <f>Berufsfelder!A31</f>
        <v>10_4</v>
      </c>
      <c r="C58" s="21"/>
    </row>
    <row r="59" spans="2:3" ht="15" customHeight="1" x14ac:dyDescent="0.25">
      <c r="B59" s="33" t="str">
        <f>Berufsfelder!A32</f>
        <v>10_5</v>
      </c>
      <c r="C59" s="21"/>
    </row>
    <row r="60" spans="2:3" ht="15" customHeight="1" x14ac:dyDescent="0.25">
      <c r="B60" s="33" t="str">
        <f>Berufsfelder!A33</f>
        <v>10_6</v>
      </c>
      <c r="C60" s="21"/>
    </row>
    <row r="61" spans="2:3" ht="15" customHeight="1" x14ac:dyDescent="0.25">
      <c r="B61" s="33" t="str">
        <f>Berufsfelder!A34</f>
        <v>10_7</v>
      </c>
      <c r="C61" s="21"/>
    </row>
    <row r="62" spans="2:3" ht="15" customHeight="1" x14ac:dyDescent="0.25">
      <c r="B62" s="33" t="str">
        <f>Berufsfelder!A35</f>
        <v>10_8</v>
      </c>
      <c r="C62" s="21"/>
    </row>
    <row r="63" spans="2:3" ht="15" customHeight="1" x14ac:dyDescent="0.25">
      <c r="B63" s="33" t="str">
        <f>Berufsfelder!A36</f>
        <v>10_9</v>
      </c>
      <c r="C63" s="21"/>
    </row>
    <row r="64" spans="2:3" ht="15" customHeight="1" x14ac:dyDescent="0.25">
      <c r="B64" s="33" t="str">
        <f>Berufsfelder!A37</f>
        <v>10_10</v>
      </c>
      <c r="C64" s="21"/>
    </row>
    <row r="65" spans="2:3" ht="15" customHeight="1" x14ac:dyDescent="0.25">
      <c r="B65" s="33" t="str">
        <f>Berufsfelder!A38</f>
        <v>10_11</v>
      </c>
      <c r="C65" s="21"/>
    </row>
    <row r="66" spans="2:3" ht="15" customHeight="1" x14ac:dyDescent="0.25">
      <c r="B66" s="33" t="str">
        <f>Berufsfelder!A39</f>
        <v>11</v>
      </c>
      <c r="C66" s="21"/>
    </row>
    <row r="67" spans="2:3" ht="15" customHeight="1" x14ac:dyDescent="0.25">
      <c r="B67" s="33" t="str">
        <f>Berufsfelder!A40</f>
        <v>12.1</v>
      </c>
      <c r="C67" s="21"/>
    </row>
    <row r="68" spans="2:3" ht="15" customHeight="1" x14ac:dyDescent="0.25">
      <c r="B68" s="33" t="str">
        <f>Berufsfelder!A41</f>
        <v>12.2</v>
      </c>
      <c r="C68" s="21"/>
    </row>
    <row r="69" spans="2:3" ht="15" customHeight="1" x14ac:dyDescent="0.25">
      <c r="B69" s="33" t="str">
        <f>Berufsfelder!A42</f>
        <v>12.3</v>
      </c>
      <c r="C69" s="21"/>
    </row>
    <row r="70" spans="2:3" ht="15" customHeight="1" x14ac:dyDescent="0.25">
      <c r="B70" s="33" t="str">
        <f>Berufsfelder!A43</f>
        <v>12.4</v>
      </c>
      <c r="C70" s="21"/>
    </row>
    <row r="71" spans="2:3" ht="15" customHeight="1" x14ac:dyDescent="0.25">
      <c r="B71" s="33" t="str">
        <f>Berufsfelder!A44</f>
        <v>12.5</v>
      </c>
      <c r="C71" s="21"/>
    </row>
    <row r="72" spans="2:3" ht="15" customHeight="1" x14ac:dyDescent="0.25">
      <c r="B72" s="33" t="str">
        <f>Berufsfelder!A45</f>
        <v>12.6</v>
      </c>
      <c r="C72" s="21"/>
    </row>
    <row r="73" spans="2:3" ht="15" customHeight="1" x14ac:dyDescent="0.25">
      <c r="B73" s="33" t="str">
        <f>Berufsfelder!A46</f>
        <v>13.1</v>
      </c>
      <c r="C73" s="21"/>
    </row>
    <row r="74" spans="2:3" ht="15" customHeight="1" x14ac:dyDescent="0.25">
      <c r="B74" s="33" t="str">
        <f>Berufsfelder!A47</f>
        <v>13.2</v>
      </c>
      <c r="C74" s="21"/>
    </row>
    <row r="75" spans="2:3" ht="15" customHeight="1" x14ac:dyDescent="0.25">
      <c r="B75" s="33" t="str">
        <f>Berufsfelder!A48</f>
        <v>14_1</v>
      </c>
      <c r="C75" s="21"/>
    </row>
    <row r="76" spans="2:3" ht="15" customHeight="1" x14ac:dyDescent="0.25">
      <c r="B76" s="33" t="str">
        <f>Berufsfelder!A49</f>
        <v>14_2</v>
      </c>
      <c r="C76" s="21"/>
    </row>
    <row r="77" spans="2:3" ht="15" customHeight="1" x14ac:dyDescent="0.25">
      <c r="B77" s="33" t="str">
        <f>Berufsfelder!A50</f>
        <v>14_3</v>
      </c>
      <c r="C77" s="21"/>
    </row>
    <row r="78" spans="2:3" ht="15" customHeight="1" x14ac:dyDescent="0.25">
      <c r="B78" s="33" t="str">
        <f>Berufsfelder!A51</f>
        <v>14_4</v>
      </c>
      <c r="C78" s="21"/>
    </row>
    <row r="79" spans="2:3" ht="15" customHeight="1" x14ac:dyDescent="0.25">
      <c r="B79" s="33" t="str">
        <f>Berufsfelder!A52</f>
        <v>14_5</v>
      </c>
      <c r="C79" s="21"/>
    </row>
    <row r="80" spans="2:3" ht="15" customHeight="1" x14ac:dyDescent="0.25">
      <c r="B80" s="33" t="str">
        <f>Berufsfelder!A53</f>
        <v>14_6</v>
      </c>
      <c r="C80" s="21"/>
    </row>
    <row r="81" spans="2:3" ht="15" customHeight="1" x14ac:dyDescent="0.25">
      <c r="B81" s="33" t="str">
        <f>Berufsfelder!A54</f>
        <v>14_7</v>
      </c>
      <c r="C81" s="21"/>
    </row>
    <row r="82" spans="2:3" ht="15" customHeight="1" x14ac:dyDescent="0.25">
      <c r="B82" s="33" t="str">
        <f>Berufsfelder!A55</f>
        <v>14_8</v>
      </c>
      <c r="C82" s="21"/>
    </row>
    <row r="83" spans="2:3" ht="15" customHeight="1" x14ac:dyDescent="0.25">
      <c r="B83" s="33" t="str">
        <f>Berufsfelder!A56</f>
        <v>14_9</v>
      </c>
      <c r="C83" s="21"/>
    </row>
    <row r="84" spans="2:3" ht="15" customHeight="1" x14ac:dyDescent="0.25">
      <c r="B84" s="33" t="str">
        <f>Berufsfelder!A57</f>
        <v>14_10</v>
      </c>
      <c r="C84" s="21"/>
    </row>
    <row r="85" spans="2:3" ht="15" customHeight="1" x14ac:dyDescent="0.25">
      <c r="B85" s="33" t="str">
        <f>Berufsfelder!A58</f>
        <v>14_11</v>
      </c>
      <c r="C85" s="21"/>
    </row>
    <row r="86" spans="2:3" ht="15" customHeight="1" x14ac:dyDescent="0.25">
      <c r="B86" s="33" t="str">
        <f>Berufsfelder!A59</f>
        <v>14_12</v>
      </c>
      <c r="C86" s="21"/>
    </row>
    <row r="87" spans="2:3" ht="15" customHeight="1" x14ac:dyDescent="0.25">
      <c r="B87" s="33" t="str">
        <f>Berufsfelder!A60</f>
        <v>15</v>
      </c>
      <c r="C87" s="21"/>
    </row>
    <row r="88" spans="2:3" ht="15" customHeight="1" x14ac:dyDescent="0.25">
      <c r="B88" s="33" t="str">
        <f>Berufsfelder!A61</f>
        <v>16.1</v>
      </c>
      <c r="C88" s="21"/>
    </row>
    <row r="89" spans="2:3" ht="15" customHeight="1" x14ac:dyDescent="0.25">
      <c r="B89" s="33" t="str">
        <f>Berufsfelder!A62</f>
        <v>16.2</v>
      </c>
      <c r="C89" s="21"/>
    </row>
    <row r="90" spans="2:3" ht="15" customHeight="1" x14ac:dyDescent="0.25"/>
    <row r="91" spans="2:3" ht="15" customHeight="1" x14ac:dyDescent="0.25"/>
    <row r="92" spans="2:3" ht="15" customHeight="1" x14ac:dyDescent="0.25"/>
    <row r="93" spans="2:3" ht="15" customHeight="1" x14ac:dyDescent="0.25"/>
    <row r="94" spans="2:3" ht="15" customHeight="1" x14ac:dyDescent="0.25"/>
    <row r="95" spans="2:3" ht="15" customHeight="1" x14ac:dyDescent="0.25"/>
    <row r="96" spans="2:3"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sheetData>
  <sheetProtection password="D62E" sheet="1" objects="1" scenarios="1" autoFilter="0"/>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51</vt:i4>
      </vt:variant>
    </vt:vector>
  </HeadingPairs>
  <TitlesOfParts>
    <vt:vector size="58" baseType="lpstr">
      <vt:lpstr>Änderungsdoku</vt:lpstr>
      <vt:lpstr>Importdatei</vt:lpstr>
      <vt:lpstr>Deckblatt</vt:lpstr>
      <vt:lpstr>Kopierhilfe TN-Daten</vt:lpstr>
      <vt:lpstr>Anwesenheitsliste</vt:lpstr>
      <vt:lpstr>Berufsfelder</vt:lpstr>
      <vt:lpstr>Kataloge</vt:lpstr>
      <vt:lpstr>Aktenzeichen</vt:lpstr>
      <vt:lpstr>Anwesenheit</vt:lpstr>
      <vt:lpstr>Art</vt:lpstr>
      <vt:lpstr>Auswahl_Art</vt:lpstr>
      <vt:lpstr>Auswahl_Berufsfelder</vt:lpstr>
      <vt:lpstr>Auswahl_Klassenstufe</vt:lpstr>
      <vt:lpstr>Auswahl_Kursanzahl</vt:lpstr>
      <vt:lpstr>Auswahl_Schuljahr</vt:lpstr>
      <vt:lpstr>Änderungsdoku!Druckbereich</vt:lpstr>
      <vt:lpstr>Berufsfelder!Druckbereich</vt:lpstr>
      <vt:lpstr>Deckblatt!Druckbereich</vt:lpstr>
      <vt:lpstr>Importdatei!Druckbereich</vt:lpstr>
      <vt:lpstr>Änderungsdoku!Drucktitel</vt:lpstr>
      <vt:lpstr>Anwesenheitsliste!Drucktitel</vt:lpstr>
      <vt:lpstr>Importdatei!Drucktitel</vt:lpstr>
      <vt:lpstr>Ergebnis</vt:lpstr>
      <vt:lpstr>Gesamtstunden</vt:lpstr>
      <vt:lpstr>Gesamtstunden_1</vt:lpstr>
      <vt:lpstr>Gesamtstunden_2</vt:lpstr>
      <vt:lpstr>Gesamtstunden_3</vt:lpstr>
      <vt:lpstr>Gesamtstunden_4</vt:lpstr>
      <vt:lpstr>Gesamtstunden_5</vt:lpstr>
      <vt:lpstr>Haushaltsjahr</vt:lpstr>
      <vt:lpstr>Haushaltsjahr_1</vt:lpstr>
      <vt:lpstr>Haushaltsjahr_2</vt:lpstr>
      <vt:lpstr>Klassenstufe</vt:lpstr>
      <vt:lpstr>Kursbeginn_1</vt:lpstr>
      <vt:lpstr>Kursbeginn_2</vt:lpstr>
      <vt:lpstr>Kursbeginn_3</vt:lpstr>
      <vt:lpstr>Kursbeginn_4</vt:lpstr>
      <vt:lpstr>Kursbeginn_5</vt:lpstr>
      <vt:lpstr>Kursbeginn_min</vt:lpstr>
      <vt:lpstr>Kursende_1</vt:lpstr>
      <vt:lpstr>Kursende_2</vt:lpstr>
      <vt:lpstr>Kursende_3</vt:lpstr>
      <vt:lpstr>Kursende_4</vt:lpstr>
      <vt:lpstr>Kursende_5</vt:lpstr>
      <vt:lpstr>Kursende_max</vt:lpstr>
      <vt:lpstr>Schuljahr</vt:lpstr>
      <vt:lpstr>Schulnummer</vt:lpstr>
      <vt:lpstr>StEK_Satz</vt:lpstr>
      <vt:lpstr>Stunden_1</vt:lpstr>
      <vt:lpstr>Stunden_2</vt:lpstr>
      <vt:lpstr>Stunden_3</vt:lpstr>
      <vt:lpstr>Stunden_4</vt:lpstr>
      <vt:lpstr>Stunden_5</vt:lpstr>
      <vt:lpstr>Tage_1</vt:lpstr>
      <vt:lpstr>Tage_2</vt:lpstr>
      <vt:lpstr>Tage_3</vt:lpstr>
      <vt:lpstr>Tage_4</vt:lpstr>
      <vt:lpstr>Tage_5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Wessel Angela (Gfaw)</dc:creator>
  <cp:lastModifiedBy>Angela Wessel</cp:lastModifiedBy>
  <cp:lastPrinted>2022-12-19T12:25:56Z</cp:lastPrinted>
  <dcterms:created xsi:type="dcterms:W3CDTF">2005-02-25T07:34:45Z</dcterms:created>
  <dcterms:modified xsi:type="dcterms:W3CDTF">2023-11-23T11:23:03Z</dcterms:modified>
</cp:coreProperties>
</file>